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3.xml" ContentType="application/vnd.openxmlformats-officedocument.drawing+xml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drawings/drawing6.xml" ContentType="application/vnd.openxmlformats-officedocument.drawing+xml"/>
  <Override PartName="/xl/embeddings/oleObject10.bin" ContentType="application/vnd.openxmlformats-officedocument.oleObject"/>
  <Override PartName="/xl/drawings/drawing7.xml" ContentType="application/vnd.openxmlformats-officedocument.drawing+xml"/>
  <Override PartName="/xl/embeddings/oleObject11.bin" ContentType="application/vnd.openxmlformats-officedocument.oleObject"/>
  <Override PartName="/xl/drawings/drawing8.xml" ContentType="application/vnd.openxmlformats-officedocument.drawing+xml"/>
  <Override PartName="/xl/embeddings/oleObject12.bin" ContentType="application/vnd.openxmlformats-officedocument.oleObject"/>
  <Override PartName="/xl/drawings/drawing9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9E0" lockStructure="1"/>
  <bookViews>
    <workbookView xWindow="360" yWindow="360" windowWidth="11175" windowHeight="5085" tabRatio="788"/>
  </bookViews>
  <sheets>
    <sheet name="วิธีการใช้" sheetId="2" r:id="rId1"/>
    <sheet name="Nร้อยละ" sheetId="10" r:id="rId2"/>
    <sheet name="TaroYamane" sheetId="16" r:id="rId3"/>
    <sheet name="Krejcie&amp;Morgan" sheetId="3" r:id="rId4"/>
    <sheet name="Nสำรวจ5ระดับ" sheetId="6" r:id="rId5"/>
    <sheet name="NสำรวจP" sheetId="7" r:id="rId6"/>
    <sheet name="NทราบP" sheetId="11" r:id="rId7"/>
    <sheet name="Nไม่ทราบP" sheetId="15" r:id="rId8"/>
    <sheet name="Nทดลองค่าเฉลี่ย" sheetId="1" r:id="rId9"/>
    <sheet name="Nทดลองแปรปรวน1" sheetId="13" r:id="rId10"/>
    <sheet name="Nทดลองแปรปรวน2" sheetId="14" r:id="rId11"/>
    <sheet name="Nไคสแควร์P" sheetId="17" r:id="rId12"/>
    <sheet name="Nถดถอย" sheetId="18" r:id="rId13"/>
  </sheets>
  <externalReferences>
    <externalReference r:id="rId14"/>
  </externalReferences>
  <definedNames>
    <definedName name="_xlnm._FilterDatabase" localSheetId="11" hidden="1">Nไคสแควร์P!$B$19:$G$21</definedName>
    <definedName name="_xlnm._FilterDatabase" localSheetId="8" hidden="1">Nทดลองค่าเฉลี่ย!$B$21:$G$24</definedName>
    <definedName name="_xlnm._FilterDatabase" localSheetId="9" hidden="1">Nทดลองแปรปรวน1!$B$21:$G$29</definedName>
    <definedName name="_xlnm._FilterDatabase" localSheetId="10" hidden="1">Nทดลองแปรปรวน2!$B$21:$H$27</definedName>
    <definedName name="_xlnm.Print_Area" localSheetId="3">'Krejcie&amp;Morgan'!$A$1:$F$12</definedName>
    <definedName name="_xlnm.Print_Area" localSheetId="2">TaroYamane!$A$1:$F$18</definedName>
    <definedName name="_xlnm.Print_Area" localSheetId="0">วิธีการใช้!$A$1:$I$21</definedName>
    <definedName name="ulpercent">[1]กรอกข้อมูล!$A$1</definedName>
  </definedNames>
  <calcPr calcId="144525"/>
</workbook>
</file>

<file path=xl/calcChain.xml><?xml version="1.0" encoding="utf-8"?>
<calcChain xmlns="http://schemas.openxmlformats.org/spreadsheetml/2006/main">
  <c r="G37" i="14" l="1"/>
  <c r="E9" i="14" s="1"/>
  <c r="E37" i="14"/>
  <c r="C9" i="14" s="1"/>
  <c r="D16" i="10"/>
  <c r="K50" i="18" l="1"/>
  <c r="K55" i="18"/>
  <c r="K54" i="18"/>
  <c r="K53" i="18"/>
  <c r="O50" i="18"/>
  <c r="N50" i="18"/>
  <c r="N54" i="18" s="1"/>
  <c r="M58" i="18" s="1"/>
  <c r="M62" i="18" s="1"/>
  <c r="M50" i="18"/>
  <c r="M54" i="18" s="1"/>
  <c r="E9" i="18" s="1"/>
  <c r="L50" i="18"/>
  <c r="Q53" i="18"/>
  <c r="Q54" i="18" s="1"/>
  <c r="U54" i="18" s="1"/>
  <c r="D108" i="18"/>
  <c r="E108" i="18" s="1"/>
  <c r="F108" i="18" s="1"/>
  <c r="E109" i="18"/>
  <c r="D109" i="18"/>
  <c r="C113" i="18"/>
  <c r="B39" i="17"/>
  <c r="E39" i="17"/>
  <c r="D39" i="17"/>
  <c r="C39" i="17"/>
  <c r="B41" i="17" s="1"/>
  <c r="E38" i="17"/>
  <c r="E9" i="17" s="1"/>
  <c r="K47" i="16"/>
  <c r="B51" i="16"/>
  <c r="J52" i="16" s="1"/>
  <c r="B49" i="16"/>
  <c r="C50" i="16" s="1"/>
  <c r="C48" i="16"/>
  <c r="C108" i="3"/>
  <c r="C106" i="3"/>
  <c r="B107" i="3" s="1"/>
  <c r="D23" i="1"/>
  <c r="E8" i="1" s="1"/>
  <c r="L9" i="1" s="1"/>
  <c r="E9" i="1" s="1"/>
  <c r="C26" i="15"/>
  <c r="E7" i="15" s="1"/>
  <c r="C27" i="15"/>
  <c r="E8" i="15" s="1"/>
  <c r="C26" i="11"/>
  <c r="E8" i="11" s="1"/>
  <c r="C27" i="11"/>
  <c r="E9" i="11" s="1"/>
  <c r="C28" i="11"/>
  <c r="E10" i="11" s="1"/>
  <c r="C29" i="11"/>
  <c r="E11" i="11" s="1"/>
  <c r="C25" i="11"/>
  <c r="E7" i="11" s="1"/>
  <c r="E7" i="10"/>
  <c r="D27" i="7"/>
  <c r="D28" i="7"/>
  <c r="D29" i="7"/>
  <c r="D30" i="7"/>
  <c r="D31" i="7"/>
  <c r="D32" i="7"/>
  <c r="D33" i="7"/>
  <c r="D36" i="7" s="1"/>
  <c r="E8" i="7" s="1"/>
  <c r="D34" i="7"/>
  <c r="D35" i="7"/>
  <c r="D26" i="7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4" i="6" s="1"/>
  <c r="E8" i="6" s="1"/>
  <c r="D51" i="6"/>
  <c r="D52" i="6"/>
  <c r="D53" i="6"/>
  <c r="D29" i="6"/>
  <c r="E40" i="14"/>
  <c r="E8" i="14"/>
  <c r="E39" i="14" s="1"/>
  <c r="E7" i="14"/>
  <c r="E38" i="14" s="1"/>
  <c r="E8" i="13"/>
  <c r="G6" i="13"/>
  <c r="C29" i="6"/>
  <c r="E43" i="11"/>
  <c r="C43" i="11"/>
  <c r="E42" i="11"/>
  <c r="C42" i="11"/>
  <c r="E41" i="11"/>
  <c r="C41" i="11"/>
  <c r="E40" i="11"/>
  <c r="C40" i="11"/>
  <c r="E39" i="11"/>
  <c r="C39" i="11"/>
  <c r="E38" i="11"/>
  <c r="C38" i="11"/>
  <c r="E37" i="11"/>
  <c r="C37" i="11"/>
  <c r="E36" i="11"/>
  <c r="C36" i="11"/>
  <c r="E35" i="11"/>
  <c r="C35" i="11"/>
  <c r="E34" i="11"/>
  <c r="C34" i="11"/>
  <c r="E31" i="11"/>
  <c r="D113" i="18" l="1"/>
  <c r="F9" i="18"/>
  <c r="M65" i="18"/>
  <c r="M53" i="18"/>
  <c r="N53" i="18"/>
  <c r="O53" i="18"/>
  <c r="O55" i="18"/>
  <c r="N59" i="18" s="1"/>
  <c r="N55" i="18"/>
  <c r="M55" i="18"/>
  <c r="O54" i="18"/>
  <c r="L58" i="18"/>
  <c r="S54" i="18"/>
  <c r="S53" i="18"/>
  <c r="T53" i="18"/>
  <c r="T54" i="18"/>
  <c r="U53" i="18"/>
  <c r="Q52" i="18"/>
  <c r="Q51" i="18"/>
  <c r="B40" i="17"/>
  <c r="C40" i="17" s="1"/>
  <c r="E40" i="17"/>
  <c r="E41" i="17"/>
  <c r="D41" i="17"/>
  <c r="C41" i="17"/>
  <c r="C47" i="16"/>
  <c r="D47" i="16"/>
  <c r="E47" i="16"/>
  <c r="F47" i="16"/>
  <c r="H47" i="16"/>
  <c r="J47" i="16"/>
  <c r="C49" i="16"/>
  <c r="C51" i="16"/>
  <c r="C52" i="16"/>
  <c r="C53" i="16" s="1"/>
  <c r="D52" i="16"/>
  <c r="E52" i="16"/>
  <c r="E53" i="16" s="1"/>
  <c r="F52" i="16"/>
  <c r="F53" i="16" s="1"/>
  <c r="H52" i="16"/>
  <c r="H53" i="16" s="1"/>
  <c r="C107" i="3"/>
  <c r="B109" i="3"/>
  <c r="E40" i="13"/>
  <c r="E9" i="13" s="1"/>
  <c r="F40" i="13" s="1"/>
  <c r="E10" i="13" s="1"/>
  <c r="C28" i="7"/>
  <c r="C29" i="7"/>
  <c r="C30" i="7"/>
  <c r="C31" i="7"/>
  <c r="C32" i="7"/>
  <c r="C33" i="7"/>
  <c r="C36" i="7" s="1"/>
  <c r="C34" i="7"/>
  <c r="C35" i="7"/>
  <c r="C27" i="7"/>
  <c r="C26" i="7"/>
  <c r="C53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4" i="6" s="1"/>
  <c r="E7" i="6" s="1"/>
  <c r="C51" i="6"/>
  <c r="C52" i="6"/>
  <c r="C30" i="6"/>
  <c r="D53" i="16" l="1"/>
  <c r="E8" i="18"/>
  <c r="L57" i="18"/>
  <c r="N58" i="18"/>
  <c r="G9" i="18"/>
  <c r="E10" i="18"/>
  <c r="L59" i="18"/>
  <c r="F10" i="18"/>
  <c r="M59" i="18"/>
  <c r="G10" i="18"/>
  <c r="N57" i="18"/>
  <c r="G8" i="18"/>
  <c r="M57" i="18"/>
  <c r="M61" i="18" s="1"/>
  <c r="F8" i="18"/>
  <c r="M68" i="18"/>
  <c r="M72" i="18"/>
  <c r="L62" i="18"/>
  <c r="L65" i="18"/>
  <c r="L72" i="18" s="1"/>
  <c r="N62" i="18"/>
  <c r="N65" i="18"/>
  <c r="N72" i="18" s="1"/>
  <c r="L63" i="18"/>
  <c r="L66" i="18"/>
  <c r="M63" i="18"/>
  <c r="M66" i="18"/>
  <c r="N63" i="18"/>
  <c r="N66" i="18"/>
  <c r="L64" i="18"/>
  <c r="L71" i="18" s="1"/>
  <c r="N61" i="18"/>
  <c r="N68" i="18" s="1"/>
  <c r="N64" i="18"/>
  <c r="N71" i="18" s="1"/>
  <c r="U51" i="18"/>
  <c r="T51" i="18"/>
  <c r="S51" i="18"/>
  <c r="U52" i="18"/>
  <c r="T52" i="18"/>
  <c r="M69" i="18" s="1"/>
  <c r="M76" i="18" s="1"/>
  <c r="S52" i="18"/>
  <c r="M64" i="18"/>
  <c r="M71" i="18" s="1"/>
  <c r="C43" i="17"/>
  <c r="C45" i="17" s="1"/>
  <c r="D7" i="17" s="1"/>
  <c r="D43" i="17"/>
  <c r="D45" i="17" s="1"/>
  <c r="E7" i="17" s="1"/>
  <c r="E43" i="17"/>
  <c r="E45" i="17" s="1"/>
  <c r="F7" i="17" s="1"/>
  <c r="C54" i="16"/>
  <c r="C55" i="16" s="1"/>
  <c r="E13" i="16" s="1"/>
  <c r="H54" i="16"/>
  <c r="H55" i="16" s="1"/>
  <c r="E9" i="16" s="1"/>
  <c r="F54" i="16"/>
  <c r="F55" i="16" s="1"/>
  <c r="E10" i="16" s="1"/>
  <c r="E54" i="16"/>
  <c r="E55" i="16" s="1"/>
  <c r="E11" i="16" s="1"/>
  <c r="D54" i="16"/>
  <c r="D55" i="16" s="1"/>
  <c r="E12" i="16" s="1"/>
  <c r="I53" i="16"/>
  <c r="I54" i="16" s="1"/>
  <c r="I55" i="16" s="1"/>
  <c r="J53" i="16"/>
  <c r="G53" i="16"/>
  <c r="G54" i="16" s="1"/>
  <c r="G55" i="16" s="1"/>
  <c r="C109" i="3"/>
  <c r="C110" i="3"/>
  <c r="E7" i="7"/>
  <c r="F9" i="14"/>
  <c r="F40" i="14" s="1"/>
  <c r="G40" i="14" s="1"/>
  <c r="G9" i="14" s="1"/>
  <c r="H40" i="14" s="1"/>
  <c r="H9" i="14" s="1"/>
  <c r="F8" i="14"/>
  <c r="F39" i="14" s="1"/>
  <c r="G39" i="14" s="1"/>
  <c r="G8" i="14" s="1"/>
  <c r="H39" i="14" s="1"/>
  <c r="H8" i="14" s="1"/>
  <c r="F7" i="14"/>
  <c r="F38" i="14" s="1"/>
  <c r="G38" i="14" s="1"/>
  <c r="G7" i="14" s="1"/>
  <c r="H38" i="14" s="1"/>
  <c r="H7" i="14" s="1"/>
  <c r="L6" i="1"/>
  <c r="G6" i="1" s="1"/>
  <c r="L5" i="1"/>
  <c r="G5" i="1" s="1"/>
  <c r="M79" i="18" l="1"/>
  <c r="F19" i="18" s="1"/>
  <c r="N75" i="18"/>
  <c r="L69" i="18"/>
  <c r="L76" i="18" s="1"/>
  <c r="M75" i="18"/>
  <c r="N73" i="18"/>
  <c r="N70" i="18"/>
  <c r="M73" i="18"/>
  <c r="M70" i="18"/>
  <c r="M77" i="18" s="1"/>
  <c r="L73" i="18"/>
  <c r="L70" i="18"/>
  <c r="N69" i="18"/>
  <c r="N76" i="18" s="1"/>
  <c r="L61" i="18"/>
  <c r="L68" i="18" s="1"/>
  <c r="L75" i="18" s="1"/>
  <c r="J54" i="16"/>
  <c r="J55" i="16" s="1"/>
  <c r="E8" i="16" s="1"/>
  <c r="C111" i="3"/>
  <c r="C112" i="3" s="1"/>
  <c r="C113" i="3" s="1"/>
  <c r="D8" i="3" s="1"/>
  <c r="L78" i="18" l="1"/>
  <c r="E18" i="18" s="1"/>
  <c r="N79" i="18"/>
  <c r="G19" i="18" s="1"/>
  <c r="M80" i="18"/>
  <c r="F20" i="18" s="1"/>
  <c r="N77" i="18"/>
  <c r="N80" i="18" s="1"/>
  <c r="G20" i="18" s="1"/>
  <c r="M78" i="18"/>
  <c r="F18" i="18" s="1"/>
  <c r="L79" i="18"/>
  <c r="E19" i="18" s="1"/>
  <c r="N78" i="18"/>
  <c r="G18" i="18" s="1"/>
  <c r="L77" i="18"/>
  <c r="L80" i="18" l="1"/>
  <c r="E20" i="18" s="1"/>
</calcChain>
</file>

<file path=xl/sharedStrings.xml><?xml version="1.0" encoding="utf-8"?>
<sst xmlns="http://schemas.openxmlformats.org/spreadsheetml/2006/main" count="313" uniqueCount="221">
  <si>
    <t>การคำนวณหาจำนวนตัวอย่าง (n)</t>
  </si>
  <si>
    <t>กำหนดให้</t>
  </si>
  <si>
    <t>ES =</t>
  </si>
  <si>
    <t>s</t>
  </si>
  <si>
    <t>a= b =</t>
  </si>
  <si>
    <t>n =</t>
  </si>
  <si>
    <t>สรุปจำนวนตัวอย่าง =</t>
  </si>
  <si>
    <t>คน</t>
  </si>
  <si>
    <r>
      <t xml:space="preserve">        ขนาดของ ES นั้นใช้วิธีเทียบกับขนาดของ </t>
    </r>
    <r>
      <rPr>
        <sz val="16"/>
        <color theme="1"/>
        <rFont val="Symbol"/>
        <family val="1"/>
        <charset val="2"/>
      </rPr>
      <t>s</t>
    </r>
    <r>
      <rPr>
        <sz val="16"/>
        <color theme="1"/>
        <rFont val="Angsana New"/>
        <family val="2"/>
        <charset val="222"/>
      </rPr>
      <t xml:space="preserve"> ของการแจกแจงของประชากร (X) โดยมีเกณฑ์ (Cohen,1969) ดังนี้</t>
    </r>
  </si>
  <si>
    <r>
      <t xml:space="preserve">         ES = 0.2</t>
    </r>
    <r>
      <rPr>
        <sz val="16"/>
        <color theme="1"/>
        <rFont val="Symbol"/>
        <family val="1"/>
        <charset val="2"/>
      </rPr>
      <t xml:space="preserve">s </t>
    </r>
    <r>
      <rPr>
        <sz val="16"/>
        <color theme="1"/>
        <rFont val="Angsana New"/>
        <family val="1"/>
      </rPr>
      <t>หมายถึง ผลการทดลองขนาดเล็ก</t>
    </r>
  </si>
  <si>
    <r>
      <t xml:space="preserve">         ES = 0.5</t>
    </r>
    <r>
      <rPr>
        <sz val="16"/>
        <color theme="1"/>
        <rFont val="Symbol"/>
        <family val="1"/>
        <charset val="2"/>
      </rPr>
      <t xml:space="preserve">s </t>
    </r>
    <r>
      <rPr>
        <sz val="16"/>
        <color theme="1"/>
        <rFont val="Angsana New"/>
        <family val="1"/>
      </rPr>
      <t>หมายถึง ผลการทดลองขนาดกลาง</t>
    </r>
  </si>
  <si>
    <r>
      <t xml:space="preserve">         ES = 0.8</t>
    </r>
    <r>
      <rPr>
        <sz val="16"/>
        <color theme="1"/>
        <rFont val="Symbol"/>
        <family val="1"/>
        <charset val="2"/>
      </rPr>
      <t xml:space="preserve">s </t>
    </r>
    <r>
      <rPr>
        <sz val="16"/>
        <color theme="1"/>
        <rFont val="Angsana New"/>
        <family val="1"/>
      </rPr>
      <t>หมายถึง ผลการทดลองขนาดใหญ่</t>
    </r>
  </si>
  <si>
    <r>
      <t xml:space="preserve">         โดยถ้า ES มี</t>
    </r>
    <r>
      <rPr>
        <sz val="16"/>
        <color theme="1"/>
        <rFont val="Angsana New"/>
        <family val="1"/>
      </rPr>
      <t>ขนาดใหญ่ n จะมีขนาดเล็ก ถ้า ES มีขนาดเล็ก n จะมีขนาดใหญ่</t>
    </r>
  </si>
  <si>
    <t>หลักการหรือทฤษฎีการคำนวณหาขนาดกลุ่มตัวอย่าง กรณีการวิจัยทดลองหรือสหสัมพันธ์</t>
  </si>
  <si>
    <t xml:space="preserve">        สูตร (1) กรณีคำนวณหา n ทดสอบหางเดียว </t>
  </si>
  <si>
    <t xml:space="preserve">        สูตร (2) กรณีคำนวณหา n ทดสอบสองหาง </t>
  </si>
  <si>
    <t xml:space="preserve"> </t>
  </si>
  <si>
    <t>ชุดโปรแกรมช่วยการวิเคราะห์งานวิจัยทางการศึกษา</t>
  </si>
  <si>
    <t>คำแนะนำในการใช้งาน</t>
  </si>
  <si>
    <t>จำนวนประชากร</t>
  </si>
  <si>
    <t>จำนวนกลุ่มตัวอย่าง</t>
  </si>
  <si>
    <t>ใส่ข้อมูลที่นี่=&gt;</t>
  </si>
  <si>
    <t>การหาจำนวนกลุ่มตัวอย่างจากจำนวนประชากร</t>
  </si>
  <si>
    <r>
      <t xml:space="preserve">ใส่ข้อมูลที่นี่
        </t>
    </r>
    <r>
      <rPr>
        <b/>
        <sz val="16"/>
        <color rgb="FF0000FF"/>
        <rFont val="Symbol"/>
        <family val="1"/>
        <charset val="2"/>
      </rPr>
      <t>ß</t>
    </r>
  </si>
  <si>
    <t xml:space="preserve">การคำนวณหาขนาดกลุ่มตัวอย่าง (n) 
กรณีการวิจัยเชิงสำรวจ โดยใช้แบบสอบถามแบบ 5 ระดับ </t>
  </si>
  <si>
    <r>
      <t xml:space="preserve">             การวิจัยเชิงสำรวจ (survey research) คือ การวิจัยที่ต้องสุ่มตัวอย่างจำนวนหนึ่งจาก</t>
    </r>
    <r>
      <rPr>
        <sz val="16"/>
        <color theme="1"/>
        <rFont val="Angsana New"/>
        <family val="1"/>
      </rPr>
      <t>ประชากรเป้าหมาย และสรุปผลจากข้อมูลที่ได้จากกลุ่มตัวอย่าง การวิจัยลักษณะนี้มักใช้เทคนิคการประมาณค่า ซึ่งมุ่งประมาณค่าพารามิเตอร์ให้ถูกต้องมากที่สุด โดยให้ขอบเขตความคลาดเคลื่อน (error bound: B) มีขนาดเล็กและให้ตัวประกอบอื่น ๆ ในสูตรการคำนวณมีค่าคงที่ ส่งผลให้กลุ่มตัวอย่างมีขนาดใหญ่  ดังตารางด้านล่างนี้</t>
    </r>
  </si>
  <si>
    <r>
      <rPr>
        <u/>
        <sz val="16"/>
        <color theme="1"/>
        <rFont val="Angsana New"/>
        <family val="1"/>
      </rPr>
      <t>ตาราง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Angsana New"/>
        <family val="2"/>
        <charset val="222"/>
      </rPr>
      <t>การกำหนดขนาดของกลุ่มตัวอย่างจากกลุ่มประชากร</t>
    </r>
  </si>
  <si>
    <r>
      <rPr>
        <u/>
        <sz val="16"/>
        <color theme="1"/>
        <rFont val="Angsana New"/>
        <family val="1"/>
      </rPr>
      <t>ตาราง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Angsana New"/>
        <family val="2"/>
        <charset val="222"/>
      </rPr>
      <t>การกำหนดขนาดของกลุ่มตัวอย่าง กรณีการวิจัยเชิงสำรวจ โดยใช้แบบสอบถามแบบ 5 ระดับ</t>
    </r>
  </si>
  <si>
    <t>ขอบเขตความคลาดเคลื่อน (B)</t>
  </si>
  <si>
    <t>ขนาดกลุ่มตัวอย่าง (n)</t>
  </si>
  <si>
    <t>สูตรการคำนวณหาขนาดกลุ่มตัวอย่าง กรณีใช้แบบสอบถามแบบ 5 ระดับ</t>
  </si>
  <si>
    <t xml:space="preserve">      </t>
  </si>
  <si>
    <t>การคำนวณหาขนาดกลุ่มตัวอย่าง (n) 
กรณีการวิจัยเชิงสำรวจ โดยใช้การประมาณค่า P (สัดส่วนประชากร)</t>
  </si>
  <si>
    <r>
      <rPr>
        <u/>
        <sz val="16"/>
        <color theme="1"/>
        <rFont val="Angsana New"/>
        <family val="1"/>
      </rPr>
      <t>ตาราง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Angsana New"/>
        <family val="2"/>
        <charset val="222"/>
      </rPr>
      <t>การกำหนดขนาดของกลุ่มตัวอย่าง กรณีการวิจัยเชิงสำรวจ โดยใช้สัดส่วนประชากร</t>
    </r>
  </si>
  <si>
    <t>สูตรการคำนวณหาขนาดกลุ่มตัวอย่าง กรณีการวิจัยเชิงสำรวจ โดยใช้สัดส่วนประชากร</t>
  </si>
  <si>
    <t xml:space="preserve">         การคำนวณหาค่า n ที่เหมาะสมด้วยความเชื่อมั่น 95%  </t>
  </si>
  <si>
    <t>โปรแกรมช่วยการคำนวณจำนวนกลุ่มตัวอย่าง</t>
  </si>
  <si>
    <t xml:space="preserve">               1. ให้เลือกแผ่นงานว่าจะหาจำนวนกลุ่มตัวอย่างจากกรณีงานวิจัยแบบใด </t>
  </si>
  <si>
    <t xml:space="preserve">               2. ให้กรอกข้อมูลตามคำชี้แจงในแผ่นงานนั้น ๆ</t>
  </si>
  <si>
    <t xml:space="preserve">               4. ให้บันทึกเป็นแฟ้มข้อมูลในชื่อใหม่ตามต้องการ </t>
  </si>
  <si>
    <t xml:space="preserve">               3. เมื่อต้องการนำข้อมูลไปจัดทำรายงาน ให้เลือกข้อความและตาราง แล้วคัดลอกไปวางในเวิร์ด </t>
  </si>
  <si>
    <t xml:space="preserve">ความเชื่อมั่น 95% </t>
  </si>
  <si>
    <t>ความเชื่อมั่น 99%</t>
  </si>
  <si>
    <t>ค่าความเชื่อมั่น
ร้อยละ</t>
  </si>
  <si>
    <r>
      <t xml:space="preserve">         กรณีต้องการประมาณค่า </t>
    </r>
    <r>
      <rPr>
        <sz val="16"/>
        <color theme="1"/>
        <rFont val="Symbol"/>
        <family val="1"/>
        <charset val="2"/>
      </rPr>
      <t>m</t>
    </r>
    <r>
      <rPr>
        <sz val="16"/>
        <color theme="1"/>
        <rFont val="Angsana New"/>
        <family val="1"/>
      </rPr>
      <t>x สามารถปรับสูตร                                   เพื่อคำนวณหา n ที่เหมาะสมด้วยความเชื่อมั่น 95% …(3) และ 99%.....(4) ได้ดังนี้</t>
    </r>
  </si>
  <si>
    <t>ทดสอบ</t>
  </si>
  <si>
    <t xml:space="preserve">หาง 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</si>
  <si>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2"/>
        <charset val="222"/>
      </rPr>
      <t xml:space="preserve"> ให้ท่านกรอกข้อมูลขนาดของผลการทดลองลงใน</t>
    </r>
    <r>
      <rPr>
        <b/>
        <sz val="16"/>
        <color rgb="FFFF0000"/>
        <rFont val="Angsana New"/>
        <family val="1"/>
      </rPr>
      <t>เซลล์ E5</t>
    </r>
    <r>
      <rPr>
        <sz val="16"/>
        <color theme="1"/>
        <rFont val="Angsana New"/>
        <family val="2"/>
        <charset val="222"/>
      </rPr>
      <t xml:space="preserve"> ระดับนัยสำคัญทางสถิติลงใน</t>
    </r>
    <r>
      <rPr>
        <b/>
        <sz val="16"/>
        <color rgb="FFFF0000"/>
        <rFont val="Angsana New"/>
        <family val="1"/>
      </rPr>
      <t xml:space="preserve">เซลล์ E6 </t>
    </r>
    <r>
      <rPr>
        <sz val="16"/>
        <rFont val="Angsana New"/>
        <family val="1"/>
      </rPr>
      <t>และจำนวนหางของการทดสอบใน</t>
    </r>
    <r>
      <rPr>
        <b/>
        <sz val="16"/>
        <color rgb="FFFF0000"/>
        <rFont val="Angsana New"/>
        <family val="1"/>
      </rPr>
      <t>เซลล์ E7</t>
    </r>
    <r>
      <rPr>
        <sz val="16"/>
        <rFont val="Angsana New"/>
        <family val="1"/>
      </rPr>
      <t xml:space="preserve"> 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 xml:space="preserve">เซลล์ E9 </t>
    </r>
    <r>
      <rPr>
        <sz val="16"/>
        <rFont val="Angsana New"/>
        <family val="1"/>
      </rPr>
      <t xml:space="preserve"> ตามต้องการ</t>
    </r>
  </si>
  <si>
    <t>df</t>
  </si>
  <si>
    <t>ประชากร</t>
  </si>
  <si>
    <t>กลุ่มตัวอย่าง</t>
  </si>
  <si>
    <t xml:space="preserve">หลักร้อย </t>
  </si>
  <si>
    <t>หลักพัน</t>
  </si>
  <si>
    <t>หลักหมื่น</t>
  </si>
  <si>
    <t>15-30 %</t>
  </si>
  <si>
    <t>10-15 %</t>
  </si>
  <si>
    <t>5-10 %</t>
  </si>
  <si>
    <t>ร้อยละ</t>
  </si>
  <si>
    <t>การคำนวณหาขนาดกลุ่มตัวอย่าง (n) 
โดยการใช้เกณฑ์ค่าร้อยละของประชากร</t>
  </si>
  <si>
    <t>n  แทน  จำนวนกลุ่มตัวอย่างที่ต้องการ</t>
  </si>
  <si>
    <t>P  แทน  สัดส่วนของประชากรที่ผู้วิจัยต้องการจะสุ่ม  ซึ่งสามารถนำค่าสถิติในอดีตมาใช้แทนได้</t>
  </si>
  <si>
    <t>Z  แทน  ความมั่นใจที่ผู้วิจัยกำหนดไว้ที่ระดับนัยสำคัญทางสถิติ เช่น</t>
  </si>
  <si>
    <t>Z  ที่ระดับนัยสำคัญทางสถิติ  0.05  มีค่าเท่ากับ 1.96 (มั่นใจ 95%)</t>
  </si>
  <si>
    <t>Z  ที่ระดับนัยสำคัญทางสถิติ  0.01  มีค่าเท่ากับ 2.58 (มั่นใจ 99%)</t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</si>
  <si>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สำนักพิมพ์แห่งจุฬาลงกรณ์มหาวิทยาลัย.หน้า70-72.</t>
    </r>
  </si>
  <si>
    <t xml:space="preserve">          การวิจัยเชิงทดลอง (experimental research) หรือการวิจัยเชิงสหสัมพันธ์ (correlational research) ที่มุ่งทดสอบสมมติฐาน เพื่อหาข้อสรุปอย่างมีนัยสำคัญทางสถิติว่าผลการวิจัยได้ผลหรือไม่ มีความสำคัญในระดับนำสู่การปฏิบัติได้มากน้อยเพียงใด (practical importance) การวิจัยลักษณะนี้จะใช้เทคนิคการทดสอบสมมติฐานและมุ่งทดสอบความมีนัยสำคัญของขนาดผลการทดลอง (ES: effect size) ที่ผู้วิจัยตั้งสมมติฐานได้ว่าเป็นผลการทดลองขนาดที่เหมาะสม มีความสำคัญในระดับปฏิบัติการที่ยอมรับได้ โดยเป็นการแจกแจงแบบปกติ ซึ่งสามารถนำไปใช้คำนวณหาจำนวนตัวอย่างในกรณีการทดสอบสมมติฐานทางสถิติด้วยค่าเฉลี่ยจากการทดสอบ Z หรือ t กรณีกลุ่มตัวอย่างเดียว (one group or one sample Z-test/t-test) หรือการทดสอบ t กรณีกลุ่มตัวอย่างสัมพันธ์กัน (dependent group or paired samples t-test) เท่านั้น มีสูตรคำนวณ ดังนี้</t>
  </si>
  <si>
    <t>ES</t>
  </si>
  <si>
    <r>
      <t xml:space="preserve">         m</t>
    </r>
    <r>
      <rPr>
        <vertAlign val="subscript"/>
        <sz val="16"/>
        <color theme="1"/>
        <rFont val="Angsana New"/>
        <family val="1"/>
      </rPr>
      <t>i</t>
    </r>
    <r>
      <rPr>
        <sz val="16"/>
        <color theme="1"/>
        <rFont val="Angsana New"/>
        <family val="2"/>
        <charset val="222"/>
      </rPr>
      <t xml:space="preserve"> = ค่าเฉลี่ยจากองค์ประกอบแต่ละระดับ</t>
    </r>
  </si>
  <si>
    <t xml:space="preserve">         m = ค่าเฉลี่ยรวม</t>
  </si>
  <si>
    <t xml:space="preserve">         k = จำนวนระดับองค์ประกอบ</t>
  </si>
  <si>
    <t>ES แต่ละขนาดมีค่า ดังนี้</t>
  </si>
  <si>
    <t xml:space="preserve">        ขนาดเล็ก ES = 0.10</t>
  </si>
  <si>
    <t xml:space="preserve">        ขนาดกลาง ES = 0.25</t>
  </si>
  <si>
    <t xml:space="preserve">        ขนาดใหญ่ ES = 0.40</t>
  </si>
  <si>
    <r>
      <t xml:space="preserve">ค่า ES ซึ่งคำนวณตามสูตรดังกล่าว เป็นค่าสัมบูรณ์โดยใช้ </t>
    </r>
    <r>
      <rPr>
        <sz val="16"/>
        <color theme="1"/>
        <rFont val="Symbol"/>
        <family val="1"/>
        <charset val="2"/>
      </rPr>
      <t xml:space="preserve">s </t>
    </r>
    <r>
      <rPr>
        <sz val="16"/>
        <color theme="1"/>
        <rFont val="Angsana New"/>
        <family val="1"/>
      </rPr>
      <t>เป็นหน่วยวัด และมีความหมายดังนี้</t>
    </r>
  </si>
  <si>
    <r>
      <t xml:space="preserve"> ES = 0.10 หมายความว่า ในการทดลองเกิดผลการทดลองโดยค่าเฉลี่ยของแต่ละระดับองค์ประกอบ (1,2,...,k) แตกต่างไปจากค่าเฉลี่ยรวม (m) คิดเป็น 0.10</t>
    </r>
    <r>
      <rPr>
        <sz val="16"/>
        <color theme="1"/>
        <rFont val="Symbol"/>
        <family val="1"/>
        <charset val="2"/>
      </rPr>
      <t>s</t>
    </r>
    <r>
      <rPr>
        <sz val="16"/>
        <color theme="1"/>
        <rFont val="Angsana New"/>
        <family val="2"/>
        <charset val="222"/>
      </rPr>
      <t xml:space="preserve"> หน่วย </t>
    </r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</si>
  <si>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สำนักพิมพ์แห่งจุฬาลงกรณ์มหาวิทยาลัย.หน้า128-130.</t>
    </r>
  </si>
  <si>
    <r>
      <t xml:space="preserve">ขนาดกลุ่มตัวอย่างสำหรับการวิเคราะห์ควาแปรปรวน กรณี </t>
    </r>
    <r>
      <rPr>
        <u/>
        <sz val="16"/>
        <color theme="1"/>
        <rFont val="Symbol"/>
        <family val="1"/>
        <charset val="2"/>
      </rPr>
      <t>s</t>
    </r>
    <r>
      <rPr>
        <u/>
        <sz val="16"/>
        <color theme="1"/>
        <rFont val="Angsana New"/>
        <family val="2"/>
        <charset val="222"/>
      </rPr>
      <t xml:space="preserve"> = 0.05, power = 0.80</t>
    </r>
  </si>
  <si>
    <t>การคำนวณหาจำนวนตัวอย่าง (n) กรณีวิเคราะห์ความแปรปรวนทางเดียว</t>
  </si>
  <si>
    <t>(1) กลุ่มตัวอย่างมีขนาดเท่ากัน</t>
  </si>
  <si>
    <r>
      <t xml:space="preserve">         ต้องมีการกำหนดให้การทดลองมี power = 0.80, </t>
    </r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</t>
    </r>
    <r>
      <rPr>
        <sz val="16"/>
        <color theme="1"/>
        <rFont val="Angsana New"/>
        <family val="2"/>
        <charset val="222"/>
      </rPr>
      <t xml:space="preserve"> = 0.05 และต้องการ ES = 0.40 </t>
    </r>
  </si>
  <si>
    <t>(2) กลุ่มตัวอย่างมีขนาดไม่เท่ากัน</t>
  </si>
  <si>
    <r>
      <t xml:space="preserve">         ใช้วิธีเดียวกันกับแบบ (1) โดยให้ยึดจำนวนกลุ่มตัวอย่างรวมทั้งหมด (n</t>
    </r>
    <r>
      <rPr>
        <vertAlign val="subscript"/>
        <sz val="16"/>
        <color theme="1"/>
        <rFont val="Angsana New"/>
        <family val="1"/>
      </rPr>
      <t>t</t>
    </r>
    <r>
      <rPr>
        <sz val="16"/>
        <color theme="1"/>
        <rFont val="Angsana New"/>
        <family val="2"/>
        <charset val="222"/>
      </rPr>
      <t>) เป็นหลักและกระจายตัวอย่างไปในแต่ละระดับขององค์ประกอบโดยให้จำนวนรวมเท่ากับ n</t>
    </r>
    <r>
      <rPr>
        <vertAlign val="subscript"/>
        <sz val="16"/>
        <color theme="1"/>
        <rFont val="Angsana New"/>
        <family val="1"/>
      </rPr>
      <t>t</t>
    </r>
  </si>
  <si>
    <t>ขนาดกลุ่มตัวอย่าง (n)=</t>
  </si>
  <si>
    <t>วิธี</t>
  </si>
  <si>
    <t>df =</t>
  </si>
  <si>
    <t>จำนวนวิธีที่ทดลอง =</t>
  </si>
  <si>
    <t>กลุ่มตัวอย่างกลุ่มละ =</t>
  </si>
  <si>
    <t>ใช้กลุ่มตัวอย่างทั้งหมด =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</si>
  <si>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2"/>
        <charset val="222"/>
      </rPr>
      <t xml:space="preserve"> ให้ท่านกรอกข้อมูลขนาดของผลการทดลองลงใน</t>
    </r>
    <r>
      <rPr>
        <b/>
        <sz val="16"/>
        <color rgb="FFFF0000"/>
        <rFont val="Angsana New"/>
        <family val="1"/>
      </rPr>
      <t>เซลล์ E6</t>
    </r>
    <r>
      <rPr>
        <sz val="16"/>
        <color theme="1"/>
        <rFont val="Angsana New"/>
        <family val="2"/>
        <charset val="222"/>
      </rPr>
      <t xml:space="preserve"> และจำนวนวิธีที่ใช้ในการทดลองลงใน</t>
    </r>
    <r>
      <rPr>
        <b/>
        <sz val="16"/>
        <color rgb="FFFF0000"/>
        <rFont val="Angsana New"/>
        <family val="1"/>
      </rPr>
      <t xml:space="preserve">เซลล์ E7 </t>
    </r>
    <r>
      <rPr>
        <sz val="16"/>
        <rFont val="Angsana New"/>
        <family val="1"/>
      </rPr>
      <t xml:space="preserve"> 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E9 และ E10</t>
    </r>
    <r>
      <rPr>
        <sz val="16"/>
        <rFont val="Angsana New"/>
        <family val="1"/>
      </rPr>
      <t xml:space="preserve"> ตามต้องการ</t>
    </r>
  </si>
  <si>
    <t>การคำนวณหาจำนวนตัวอย่าง (n) กรณีวิเคราะห์ความแปรปรวนสองทาง</t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</si>
  <si>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สำนักพิมพ์แห่งจุฬาลงกรณ์มหาวิทยาลัย.หน้า128-131.</t>
    </r>
  </si>
  <si>
    <r>
      <t xml:space="preserve">         n</t>
    </r>
    <r>
      <rPr>
        <vertAlign val="subscript"/>
        <sz val="16"/>
        <color theme="1"/>
        <rFont val="Angsana New"/>
        <family val="1"/>
      </rPr>
      <t>jk</t>
    </r>
    <r>
      <rPr>
        <sz val="16"/>
        <color theme="1"/>
        <rFont val="Angsana New"/>
        <family val="2"/>
        <charset val="222"/>
      </rPr>
      <t xml:space="preserve"> = ขนาดกลุ่มตัวอย่างในแต่ละเซลล์</t>
    </r>
  </si>
  <si>
    <t>แหล่งความแปรปรวน</t>
  </si>
  <si>
    <t xml:space="preserve">ES </t>
  </si>
  <si>
    <t>ส่วนที่อธิบายได้ (R = Row)</t>
  </si>
  <si>
    <t>ส่วนที่อธิบายได้ (C = Column)</t>
  </si>
  <si>
    <t>ส่วนที่อธิบายได้ (RC)</t>
  </si>
  <si>
    <t xml:space="preserve">df </t>
  </si>
  <si>
    <t>จำนวนวิธี</t>
  </si>
  <si>
    <r>
      <t xml:space="preserve">ใส่ข้อมูลที่นี่
</t>
    </r>
    <r>
      <rPr>
        <b/>
        <sz val="16"/>
        <color rgb="FF0000FF"/>
        <rFont val="Symbol"/>
        <family val="1"/>
        <charset val="2"/>
      </rPr>
      <t>ß      ß</t>
    </r>
  </si>
  <si>
    <t>ขนาดกลุ่มตัวอย่าง (c)=</t>
  </si>
  <si>
    <t>ขนาดกลุ่มตัวอย่าง (r)=</t>
  </si>
  <si>
    <t>ขนาดกลุ่มตัวอย่าง (rc)=</t>
  </si>
  <si>
    <t xml:space="preserve">n ทั้งหมด </t>
  </si>
  <si>
    <r>
      <t xml:space="preserve">     n</t>
    </r>
    <r>
      <rPr>
        <vertAlign val="subscript"/>
        <sz val="16"/>
        <color theme="1"/>
        <rFont val="Angsana New"/>
        <family val="1"/>
      </rPr>
      <t>jk</t>
    </r>
    <r>
      <rPr>
        <sz val="16"/>
        <color theme="1"/>
        <rFont val="Angsana New"/>
        <family val="2"/>
        <charset val="222"/>
      </rPr>
      <t xml:space="preserve"> </t>
    </r>
  </si>
  <si>
    <r>
      <t xml:space="preserve">        และมีการกำหนดให้การทดลองมี power = 0.80, </t>
    </r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 = 0.05 </t>
    </r>
  </si>
  <si>
    <t>ขนาดกลุ่มตัวอย่าง (n) = 95%</t>
  </si>
  <si>
    <t>ขนาดกลุ่มตัวอย่าง (n) = 99%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</si>
  <si>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ให้ท่านกรอกข้อมูลจำนวนประชากรลงใน</t>
    </r>
    <r>
      <rPr>
        <b/>
        <sz val="16"/>
        <color rgb="FFFF0000"/>
        <rFont val="Angsana New"/>
        <family val="1"/>
      </rPr>
      <t xml:space="preserve">เซลล์ C7 และค่าประมาณร้อยละให้อยู่ในเกณฑ์คารางข้างล่างลงในเซลล์ D7 </t>
    </r>
    <r>
      <rPr>
        <sz val="16"/>
        <color theme="1"/>
        <rFont val="Angsana New"/>
        <family val="1"/>
      </rPr>
      <t>ก่อน แล้ว</t>
    </r>
    <r>
      <rPr>
        <sz val="16"/>
        <rFont val="Angsana New"/>
        <family val="1"/>
      </rPr>
      <t>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E7</t>
    </r>
    <r>
      <rPr>
        <sz val="16"/>
        <rFont val="Angsana New"/>
        <family val="1"/>
      </rPr>
      <t xml:space="preserve"> ตามต้องการ</t>
    </r>
  </si>
  <si>
    <t xml:space="preserve">        เนื่องจากงานวิจัยทางการศึกษา ต้องมีการเก็บรวบรวมข้อมูล เพื่อนำมาใช้เป็นตัวแทน ตัวประมาณ หรือตัวกำหนดระบุคุณลักษณะใด ๆ ในแต่ละหน่วยย่อยที่มุ่งศึกษาวิจัยนั้น ๆ โดยทั่วไปแล้วมักจะไม่สามารถเก็บรวบรวมข้อมูลจากประชากรได้ เนื่องจากข้อจำกัดหลายประการ เช่น งบประมาณมีไม่เพียงพอ ฯลฯ จึงต้องใช้ข้อมูลที่ได้จากกลุ่มตัวอย่าง แล้วนำมาใช้สถิติอนุมานวิเคราะห์ข้อมูลอ้างอิงถึงประชากรเป้าหมาย </t>
  </si>
  <si>
    <t xml:space="preserve">    ดังนั้นโปรแกรมช่วยการคำนวณจำนวนกลุ่มตัวอย่างนี้ จะช่วยในการคำนวณหาขนาดกลุ่มตัวอย่างที่จะต้องไปเก็บรวบรวมข้อมูลมาแทนขนาดประชากร โดยมีขั้นตอนการใช้ ดังต่อไปนี้ </t>
  </si>
  <si>
    <t>ค่าความเชื่อมั่นร้อยละ</t>
  </si>
  <si>
    <r>
      <t xml:space="preserve">         กรณีต้องการประมาณค่า </t>
    </r>
    <r>
      <rPr>
        <sz val="16"/>
        <color theme="1"/>
        <rFont val="Symbol"/>
        <family val="1"/>
        <charset val="2"/>
      </rPr>
      <t>m</t>
    </r>
    <r>
      <rPr>
        <sz val="16"/>
        <color theme="1"/>
        <rFont val="Angsana New"/>
        <family val="1"/>
      </rPr>
      <t>x สามารถปรับสูตร                                      เพื่อคำนวณหา n ที่เหมาะสมด้วยความเชื่อมั่น 95%..(1) และ 99%...(2) ได้ดังนี้</t>
    </r>
  </si>
  <si>
    <r>
      <rPr>
        <b/>
        <u/>
        <sz val="16"/>
        <color rgb="FF0000FF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ให้ท่านกรอกข้อมูลค่าขอบเขตความคลาดเคลื่อน (B) ระหว่าง 0.01 - 0.25 ใน</t>
    </r>
    <r>
      <rPr>
        <b/>
        <sz val="16"/>
        <color rgb="FFFF0000"/>
        <rFont val="Angsana New"/>
        <family val="1"/>
      </rPr>
      <t xml:space="preserve">เซลล์ C7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E7 และเซลล์ E8</t>
    </r>
    <r>
      <rPr>
        <sz val="16"/>
        <rFont val="Angsana New"/>
        <family val="1"/>
      </rPr>
      <t xml:space="preserve"> ตามต้องการ</t>
    </r>
  </si>
  <si>
    <r>
      <t xml:space="preserve">        การประมาณค่า P (สัดส่วนประชากร) เช่น การสำรวจ หรือการหยั่งเสียงความนิยมในตัวผู้สมัครตัวแทนครูว่าเป็นสัดส่วนหรือร้อยละเท่าใด โดยมีค่า B คือ ขอบเขตความคลาดเคลื่อนที่ค่า P จากกลุ่มตัวอย่างจะแตกต่างจากค่า P ซึ่งเป็นค่าพารามิเตอร์   ถ้าให้ค่า B = 0 หมายความว่าไม่มีความคลาดเคลื่อน กลุ่มตัวอย่างจะเท่ากับขนาดของประชากร ถ้าให้ค่า B = 1 แสดงว่าให้มีความคลาดเคลื่อนได้สูงสุด คือไม่มีโอกาสประมาณค่า P ได้ถูกต้องเลย โดยทั่วไปควรมีค่า B ระหว่าง 0.01 - 0.10</t>
    </r>
    <r>
      <rPr>
        <sz val="16"/>
        <color theme="1"/>
        <rFont val="Angsana New"/>
        <family val="1"/>
      </rPr>
      <t xml:space="preserve">  ดังตารางด้านล่างนี้</t>
    </r>
  </si>
  <si>
    <r>
      <t xml:space="preserve">             การกำหนดขนาดของกลุ่มตัวอย่าง  ในกรณีทราบจำนวนของประชากร  และการยอมรับค่าความคลาดเคลื่อนที่จะเกิดขึ้นระหว่างร้อยละ 1 - 5 โดย</t>
    </r>
    <r>
      <rPr>
        <sz val="16"/>
        <color theme="1"/>
        <rFont val="Angsana New"/>
        <family val="1"/>
      </rPr>
      <t>ใช้สูตรดังต่อไปนี้</t>
    </r>
  </si>
  <si>
    <t>e  แทน  สัดส่วนของความคลาดเคลื่อนที่ยอมให้เกิดขึ้นได้</t>
  </si>
  <si>
    <t>e  แทน  ค่าความคลาดเคลื่อนที่จะเกิดขึ้นระหว่างร้อยละ 1 - 5 ที่ยอมให้เกิดขึ้นได้</t>
  </si>
  <si>
    <t>N  แทน  ขนาดของประชากรที่ต้องใช้ในการวิจัย</t>
  </si>
  <si>
    <t>ขนาดของประชากร</t>
  </si>
  <si>
    <t>n.05 =</t>
  </si>
  <si>
    <t>n.04 =</t>
  </si>
  <si>
    <t>n.03 =</t>
  </si>
  <si>
    <t>n.02 =</t>
  </si>
  <si>
    <t>n .01=</t>
  </si>
  <si>
    <t xml:space="preserve">         การคำนวณหาค่า n ที่เหมาะสมด้วยความเชื่อมั่น 95%  - 99%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</si>
  <si>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ให้ท่านกรอกข้อมูลค่าขนาดของประชากรใน</t>
    </r>
    <r>
      <rPr>
        <b/>
        <sz val="16"/>
        <color rgb="FFFF0000"/>
        <rFont val="Angsana New"/>
        <family val="1"/>
      </rPr>
      <t xml:space="preserve">เซลล์ C7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E7-E11</t>
    </r>
    <r>
      <rPr>
        <sz val="16"/>
        <rFont val="Angsana New"/>
        <family val="1"/>
      </rPr>
      <t xml:space="preserve"> ตามค่าความเชื่อมั่นที่ต้องการ</t>
    </r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</si>
  <si>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ให้ท่านกรอกข้อมูลค่าขอบเขตความคลาดเคลื่อน (B) ระหว่าง 0.01 - 0.10 ใน</t>
    </r>
    <r>
      <rPr>
        <b/>
        <sz val="16"/>
        <color rgb="FFFF0000"/>
        <rFont val="Angsana New"/>
        <family val="1"/>
      </rPr>
      <t xml:space="preserve">เซลล์ C7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E7 และเซลล์ E8</t>
    </r>
    <r>
      <rPr>
        <sz val="16"/>
        <rFont val="Angsana New"/>
        <family val="1"/>
      </rPr>
      <t xml:space="preserve">  ตามค่าความเชื่อมั่นที่ต้องการ</t>
    </r>
  </si>
  <si>
    <t>การคำนวณหาขนาดกลุ่มตัวอย่าง (n) 
กรณีทราบค่าจำนวนประชากรหรือจำนวนจำกัดที่นับได้ (Finite Population)</t>
  </si>
  <si>
    <t>การคำนวณหาขนาดกลุ่มตัวอย่าง (n) 
กรณีไม่ทราบจำนวนประชากรหรือไม่สามารถนับจำนวนได้ 
(Infinite Population)</t>
  </si>
  <si>
    <t>ค่าสัดส่วนที่ต้องการสุ่ม</t>
  </si>
  <si>
    <r>
      <t xml:space="preserve">             การกำหนดขนาดของกลุ่มตัวอย่าง  ในกรณีไม่ทราบขนาดของประชากร  โดยผู้วิจัยนิยมใช้ระดับความเชื่อมั่นร้อยละ 95 และ 99 เพียง 2 ระดับ โดย</t>
    </r>
    <r>
      <rPr>
        <sz val="16"/>
        <color theme="1"/>
        <rFont val="Angsana New"/>
        <family val="1"/>
      </rPr>
      <t>ใช้สูตรดังต่อไปนี้</t>
    </r>
  </si>
  <si>
    <t>n.01 =</t>
  </si>
  <si>
    <r>
      <t xml:space="preserve">             การเก็บข้อมูลของการวิจัยและการประเมินผล ถ้าไม่สามารถเก็บข้อมูลจาก</t>
    </r>
    <r>
      <rPr>
        <sz val="16"/>
        <color theme="1"/>
        <rFont val="Angsana New"/>
        <family val="1"/>
      </rPr>
      <t>ประชากรได้ ให้ใช้การเก็บข้อมูลจากกลุ่มตัวอย่าง โดยมีการกำหนดขนาดของกลุ่มตัวอย่างจากตารางสำเร็จรูป Taro Yamane ดังตารางด้านล่างนี้</t>
    </r>
  </si>
  <si>
    <r>
      <rPr>
        <u/>
        <sz val="16"/>
        <color theme="1"/>
        <rFont val="Angsana New"/>
        <family val="1"/>
      </rPr>
      <t>ตาราง</t>
    </r>
    <r>
      <rPr>
        <sz val="16"/>
        <color theme="1"/>
        <rFont val="Angsana New"/>
        <family val="1"/>
      </rPr>
      <t xml:space="preserve"> </t>
    </r>
    <r>
      <rPr>
        <sz val="16"/>
        <color theme="1"/>
        <rFont val="Angsana New"/>
        <family val="2"/>
        <charset val="222"/>
      </rPr>
      <t>การกำหนดขนาดของกลุ่มตัวอย่างจากกลุ่มประชากรของ TaroYamane</t>
    </r>
  </si>
  <si>
    <t>ที่</t>
  </si>
  <si>
    <t>ดังนั้น n =</t>
  </si>
  <si>
    <t>n1</t>
  </si>
  <si>
    <t xml:space="preserve">n2 </t>
  </si>
  <si>
    <t>p1</t>
  </si>
  <si>
    <t>p2</t>
  </si>
  <si>
    <t>p*</t>
  </si>
  <si>
    <t>เพิ่มขึ้น =</t>
  </si>
  <si>
    <t>n*</t>
  </si>
  <si>
    <t>0, #N/A = ไม่สามารถคำนวณค่าได้</t>
  </si>
  <si>
    <t xml:space="preserve">   #N/A = ไม่สามารถคำนวณค่าได้</t>
  </si>
  <si>
    <t>จำนวนกลุ่มตัวอย่าง ที่ระดับความเชื่อมั่น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</si>
  <si>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ให้ท่านกรอกข้อมูลประชากรที่ท่านต้องการหาค่าจำนวนกลุ่มตัวอย่างที่จะสุ่มมาจากประชากรนั้นใน</t>
    </r>
    <r>
      <rPr>
        <b/>
        <sz val="16"/>
        <color rgb="FFFF0000"/>
        <rFont val="Angsana New"/>
        <family val="1"/>
      </rPr>
      <t xml:space="preserve">เซลล์ C8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theme="9" tint="-0.499984740745262"/>
        <rFont val="Angsana New"/>
        <family val="1"/>
      </rPr>
      <t xml:space="preserve">เซลล์ E8-E13 </t>
    </r>
    <r>
      <rPr>
        <sz val="16"/>
        <rFont val="Angsana New"/>
        <family val="1"/>
      </rPr>
      <t>ตามต้องการ หากจำนวนตัวเลขไม่ตรงตามตาราง จะคำนวณบัญญัติไตรยางค์ให้เรียบร้อย</t>
    </r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</si>
  <si>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ให้ท่านกรอกข้อมูลประชากรที่ท่านต้องการหาค่าจำนวนกลุ่มตัวอย่างที่จะสุ่มมาจากประชากรนั้นใน</t>
    </r>
    <r>
      <rPr>
        <b/>
        <sz val="16"/>
        <color rgb="FFFF0000"/>
        <rFont val="Angsana New"/>
        <family val="1"/>
      </rPr>
      <t xml:space="preserve">เซลล์ C8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theme="9" tint="-0.499984740745262"/>
        <rFont val="Angsana New"/>
        <family val="1"/>
      </rPr>
      <t>เซลล์ D8</t>
    </r>
    <r>
      <rPr>
        <sz val="16"/>
        <rFont val="Angsana New"/>
        <family val="1"/>
      </rPr>
      <t xml:space="preserve"> ตามต้องการ  หากจำนวนตัวเลขไม่ตรงตามตาราง จะคำนวณบัญญัติไตรยางค์ให้ให้เรียบร้อย</t>
    </r>
  </si>
  <si>
    <t>n'</t>
  </si>
  <si>
    <t xml:space="preserve">         n'   = ขนาดกลุ่มตัวอย่างที่ได้จากตารางความแปรปรวนทางเดียวข้างล่างนี้</t>
  </si>
  <si>
    <t>การคำนวณหาจำนวนตัวอย่าง (n) 
กรณีทดสอบไคสแควร์แบบสัดส่วนและความสัมพันธ์</t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</si>
  <si>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สำนักพิมพ์แห่งจุฬาลงกรณ์มหาวิทยาลัย.หน้า159-160.</t>
    </r>
  </si>
  <si>
    <r>
      <t xml:space="preserve">ขนาดกลุ่มตัวอย่างสำหรับการวิเคราะห์ความแปรปรวน กรณี </t>
    </r>
    <r>
      <rPr>
        <u/>
        <sz val="16"/>
        <color theme="1"/>
        <rFont val="Symbol"/>
        <family val="1"/>
        <charset val="2"/>
      </rPr>
      <t>s</t>
    </r>
    <r>
      <rPr>
        <u/>
        <sz val="16"/>
        <color theme="1"/>
        <rFont val="Angsana New"/>
        <family val="2"/>
        <charset val="222"/>
      </rPr>
      <t xml:space="preserve"> = 0.05, power = 0.80</t>
    </r>
  </si>
  <si>
    <t xml:space="preserve">        ขนาดกลาง ES = 0.30</t>
  </si>
  <si>
    <t xml:space="preserve">        ขนาดใหญ่ ES = 0.50</t>
  </si>
  <si>
    <t xml:space="preserve">         E = ค่าคาดหวัง</t>
  </si>
  <si>
    <r>
      <t xml:space="preserve">         O</t>
    </r>
    <r>
      <rPr>
        <sz val="16"/>
        <color theme="1"/>
        <rFont val="Angsana New"/>
        <family val="2"/>
        <charset val="222"/>
      </rPr>
      <t xml:space="preserve"> = ค่าสังเกต</t>
    </r>
  </si>
  <si>
    <t>ขนาดกลุ่มตัวอย่าง =</t>
  </si>
  <si>
    <t>ES = 0.1</t>
  </si>
  <si>
    <t>ES = 0.5</t>
  </si>
  <si>
    <t xml:space="preserve"> ES = 0.3</t>
  </si>
  <si>
    <r>
      <t xml:space="preserve">  ใส่ข้อมูลที่นี่
  </t>
    </r>
    <r>
      <rPr>
        <b/>
        <sz val="16"/>
        <color rgb="FF0000FF"/>
        <rFont val="Symbol"/>
        <family val="1"/>
        <charset val="2"/>
      </rPr>
      <t>ß</t>
    </r>
  </si>
  <si>
    <t>Power</t>
  </si>
  <si>
    <t>U</t>
  </si>
  <si>
    <t>V</t>
  </si>
  <si>
    <t>source: Adjust Power Analysis for Behavioral Science (pp.452-454) by Jacob Cohen,1969.New York:Hufner.</t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</si>
  <si>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 202-204.</t>
    </r>
  </si>
  <si>
    <t>การคำนวณหาขนาดกลุ่มตัวอย่าง (n) 
กรณีการวิเคราะห์ความถดถอยเชิงเส้นตรง</t>
  </si>
  <si>
    <t>n1=</t>
  </si>
  <si>
    <t>V=</t>
  </si>
  <si>
    <t>VL=</t>
  </si>
  <si>
    <t>VU=</t>
  </si>
  <si>
    <t>power</t>
  </si>
  <si>
    <t>n2=</t>
  </si>
  <si>
    <t>l=</t>
  </si>
  <si>
    <t>No.</t>
  </si>
  <si>
    <r>
      <t>ขนาด (R</t>
    </r>
    <r>
      <rPr>
        <b/>
        <vertAlign val="superscript"/>
        <sz val="16"/>
        <color theme="1"/>
        <rFont val="Angsana New"/>
        <family val="1"/>
      </rPr>
      <t>2</t>
    </r>
    <r>
      <rPr>
        <b/>
        <sz val="16"/>
        <color theme="1"/>
        <rFont val="Angsana New"/>
        <family val="1"/>
      </rPr>
      <t>)</t>
    </r>
  </si>
  <si>
    <t>เล็ก</t>
  </si>
  <si>
    <t>กลาง</t>
  </si>
  <si>
    <t>ใหญ่</t>
  </si>
  <si>
    <t>ตัวแปรอิสระ/ต้น</t>
  </si>
  <si>
    <r>
      <t xml:space="preserve">  ใส่ข้อมูลที่นี่
</t>
    </r>
    <r>
      <rPr>
        <b/>
        <sz val="16"/>
        <color rgb="FF0000FF"/>
        <rFont val="Symbol"/>
        <family val="1"/>
        <charset val="2"/>
      </rPr>
      <t>ß</t>
    </r>
  </si>
  <si>
    <r>
      <t>จำนวนตัวอย่างแยกตามขนาด (R</t>
    </r>
    <r>
      <rPr>
        <b/>
        <vertAlign val="superscript"/>
        <sz val="16"/>
        <color theme="1"/>
        <rFont val="Angsana New"/>
        <family val="1"/>
      </rPr>
      <t>2</t>
    </r>
    <r>
      <rPr>
        <b/>
        <sz val="16"/>
        <color theme="1"/>
        <rFont val="Angsana New"/>
        <family val="1"/>
      </rPr>
      <t>) และPower</t>
    </r>
  </si>
  <si>
    <t>…….(1)</t>
  </si>
  <si>
    <t>กรณีที่เห็นว่าจำนวนตัวอย่างที่คำนวณได้จากสูตร.....(1) ยังไม่เหมาะสม ก็สามารถคำนวณหาได้จากสูตร........(2)</t>
  </si>
  <si>
    <t>…….(2)</t>
  </si>
  <si>
    <t>หมายเหตุ: ถ้าจำนวนตัวอย่างมีค่า #DIV/0! แสดงว่าไม่สามารถหาค่าได้จากสูตร</t>
  </si>
  <si>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= .05</t>
    </r>
  </si>
  <si>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= .05, U = df</t>
    </r>
    <r>
      <rPr>
        <vertAlign val="subscript"/>
        <sz val="16"/>
        <color theme="1"/>
        <rFont val="Angsana New"/>
        <family val="1"/>
      </rPr>
      <t>r</t>
    </r>
    <r>
      <rPr>
        <sz val="16"/>
        <color theme="1"/>
        <rFont val="Angsana New"/>
        <family val="2"/>
        <charset val="222"/>
      </rPr>
      <t>, V = df</t>
    </r>
    <r>
      <rPr>
        <vertAlign val="subscript"/>
        <sz val="16"/>
        <color theme="1"/>
        <rFont val="Angsana New"/>
        <family val="1"/>
      </rPr>
      <t>e</t>
    </r>
    <r>
      <rPr>
        <sz val="16"/>
        <color theme="1"/>
        <rFont val="Angsana New"/>
        <family val="2"/>
        <charset val="222"/>
      </rPr>
      <t xml:space="preserve"> = n-k-1 , k = U</t>
    </r>
  </si>
  <si>
    <r>
      <rPr>
        <u/>
        <sz val="16"/>
        <color theme="1"/>
        <rFont val="Angsana New"/>
        <family val="1"/>
      </rPr>
      <t>ตาราง</t>
    </r>
    <r>
      <rPr>
        <sz val="16"/>
        <color theme="1"/>
        <rFont val="Angsana New"/>
        <family val="1"/>
      </rPr>
      <t xml:space="preserve"> แสดงค่า chi กรณีนัยสำคัญ = 0.05, U = df</t>
    </r>
    <r>
      <rPr>
        <vertAlign val="subscript"/>
        <sz val="16"/>
        <color theme="1"/>
        <rFont val="Angsana New"/>
        <family val="1"/>
      </rPr>
      <t xml:space="preserve">r </t>
    </r>
    <r>
      <rPr>
        <sz val="16"/>
        <color theme="1"/>
        <rFont val="Angsana New"/>
        <family val="1"/>
      </rPr>
      <t>,V = df</t>
    </r>
    <r>
      <rPr>
        <vertAlign val="subscript"/>
        <sz val="16"/>
        <color theme="1"/>
        <rFont val="Angsana New"/>
        <family val="1"/>
      </rPr>
      <t xml:space="preserve">e </t>
    </r>
    <r>
      <rPr>
        <sz val="16"/>
        <color theme="1"/>
        <rFont val="Angsana New"/>
        <family val="1"/>
      </rPr>
      <t>= n-k-1 = n-U-1</t>
    </r>
  </si>
  <si>
    <t>k = U</t>
  </si>
  <si>
    <r>
      <rPr>
        <b/>
        <u/>
        <sz val="16"/>
        <color rgb="FF0000FF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ให้ท่านกรอกข้อมูลจำนวนตัวแปรอิสระหรือตัวแปรต้น ใน</t>
    </r>
    <r>
      <rPr>
        <b/>
        <sz val="16"/>
        <color rgb="FFFF0000"/>
        <rFont val="Angsana New"/>
        <family val="1"/>
      </rPr>
      <t xml:space="preserve">เซลล์ B8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 E8:G10</t>
    </r>
    <r>
      <rPr>
        <sz val="16"/>
        <rFont val="Angsana New"/>
        <family val="1"/>
      </rPr>
      <t xml:space="preserve"> หรือ</t>
    </r>
    <r>
      <rPr>
        <b/>
        <sz val="16"/>
        <color rgb="FFFF0000"/>
        <rFont val="Angsana New"/>
        <family val="1"/>
      </rPr>
      <t>เซลล์ E18:G20</t>
    </r>
    <r>
      <rPr>
        <sz val="16"/>
        <rFont val="Angsana New"/>
        <family val="1"/>
      </rPr>
      <t xml:space="preserve"> ตามต้องการ</t>
    </r>
  </si>
  <si>
    <t>แล้วนำค่า chi ไปแทนค่าในสูตร....(1)</t>
  </si>
  <si>
    <t>หมายเหตุ: 0 = ไม่สามารถคำนวณค่าได้</t>
  </si>
  <si>
    <r>
      <t>ที่มา: ธานินทร์ ศิลป์จารุ.2551.</t>
    </r>
    <r>
      <rPr>
        <b/>
        <sz val="16"/>
        <color theme="1"/>
        <rFont val="Angsana New"/>
        <family val="1"/>
      </rPr>
      <t>การวิจัยและวิเคราะห์ข้อมูลทางสถิติด้วย SPSS</t>
    </r>
    <r>
      <rPr>
        <sz val="16"/>
        <color theme="1"/>
        <rFont val="Angsana New"/>
        <family val="2"/>
        <charset val="222"/>
      </rPr>
      <t>.พิมพ์ครั้งที่ 9.กรุงเทพฯ: บิสซิเนสอาร์แอนด์ดี.หน้า 45.</t>
    </r>
  </si>
  <si>
    <r>
      <t xml:space="preserve">             การเก็บข้อมูลของการวิจัยและการประเมินผล ถ้าไม่สามารถเก็บข้อมูลจาก</t>
    </r>
    <r>
      <rPr>
        <sz val="16"/>
        <color theme="1"/>
        <rFont val="Angsana New"/>
        <family val="1"/>
      </rPr>
      <t>ประชากรได้ ให้ใช้การเก็บข้อมูลจากกลุ่มตัวอย่าง โดยมีการกำหนดขนาดของกลุ่มตัวอย่าง (Robert V. Krejcie and Earyle W. Morgan, 1970: 608 – 609 อ้างถึงในธานินทร์, 2551: 45) ดังตารางด้านล่างนี้</t>
    </r>
  </si>
  <si>
    <t>หลักแสน</t>
  </si>
  <si>
    <t>1-5 %</t>
  </si>
  <si>
    <r>
      <t>ที่มา: วาโร เพ็งสวัสดิ์.2551.</t>
    </r>
    <r>
      <rPr>
        <b/>
        <sz val="16"/>
        <color theme="1"/>
        <rFont val="Angsana New"/>
        <family val="1"/>
      </rPr>
      <t xml:space="preserve"> วิธีวิทยาการวิจัย</t>
    </r>
    <r>
      <rPr>
        <sz val="16"/>
        <color theme="1"/>
        <rFont val="Angsana New"/>
        <family val="1"/>
      </rPr>
      <t>. กรุงเทพฯ: สุวีริยาสาส์น. หน้า 187-188.</t>
    </r>
  </si>
  <si>
    <r>
      <t xml:space="preserve">             การกำหนดขนาดของกลุ่มตัวอย่างโดยใช้เกณฑ์  เป็นวิธีการที่ง่ายวิธีหนึ่ง  โดยที่ผู้วิจัยจะต้องทราบจำนวนประชากรที่ค่อนข้างแน่นอนก่อน  แล้วกำหนดค่าร้อยละในการคำนวณหาจำนวนกลุ่มตัวอย่างจากเกณฑ์</t>
    </r>
    <r>
      <rPr>
        <sz val="16"/>
        <color theme="1"/>
        <rFont val="Angsana New"/>
        <family val="1"/>
      </rPr>
      <t>ตารางด้านล่างนี้</t>
    </r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</si>
  <si>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2"/>
        <charset val="222"/>
      </rPr>
      <t>.กรุงเทพฯ: สำนักพิมพ์แห่งจุฬาลงกรณ์มหาวิทยาลัย.หน้า 67-68.</t>
    </r>
  </si>
  <si>
    <r>
      <t xml:space="preserve">         การคำนวณหาค่า n ถ้าไม่ทราบค่า </t>
    </r>
    <r>
      <rPr>
        <sz val="16"/>
        <color theme="1"/>
        <rFont val="Symbol"/>
        <family val="1"/>
        <charset val="2"/>
      </rPr>
      <t>s</t>
    </r>
    <r>
      <rPr>
        <sz val="16"/>
        <color theme="1"/>
        <rFont val="Angsana New"/>
        <family val="1"/>
      </rPr>
      <t>x ให้ประมาณค่าด้วยค่าพิสัย (R) ดังนี้ (Scheaffer, Mendenhall and Ott, 1986: 54 อ้างถึงในระพินทร์,2549.)</t>
    </r>
  </si>
  <si>
    <r>
      <t>ที่มา: ระพินทร์ โพธิ์ศรี.2549.</t>
    </r>
    <r>
      <rPr>
        <b/>
        <sz val="16"/>
        <color theme="1"/>
        <rFont val="Angsana New"/>
        <family val="1"/>
      </rPr>
      <t>สถิติเพื่อการวิจัย</t>
    </r>
    <r>
      <rPr>
        <sz val="16"/>
        <color theme="1"/>
        <rFont val="Angsana New"/>
        <family val="1"/>
      </rPr>
      <t>.กรุงเทพฯ: สำนักพิมพ์แห่งจุฬาลงกรณ์มหาวิทยาลัย.หน้า 67-69.</t>
    </r>
  </si>
  <si>
    <r>
      <t>ที่มา: ธานินทร์ ศิลป์จารุ.2551.</t>
    </r>
    <r>
      <rPr>
        <b/>
        <sz val="16"/>
        <color theme="1"/>
        <rFont val="Angsana New"/>
        <family val="1"/>
      </rPr>
      <t>การวิจัยและวิเคราะห์ข้อมูลทางสถิติด้วย SPSS</t>
    </r>
    <r>
      <rPr>
        <sz val="16"/>
        <color theme="1"/>
        <rFont val="Angsana New"/>
        <family val="1"/>
      </rPr>
      <t>.พิมพ์ครั้งที่ 9.กรุงเทพฯ: บิสซิเนสอาร์แอนด์ดี.หน้า 45.</t>
    </r>
  </si>
  <si>
    <r>
      <t>ที่มา: ธานินทร์ ศิลป์จารุ.2551.</t>
    </r>
    <r>
      <rPr>
        <b/>
        <sz val="16"/>
        <color theme="1"/>
        <rFont val="Angsana New"/>
        <family val="1"/>
      </rPr>
      <t>การวิจัยและวิเคราะห์ข้อมูลทางสถิติด้วย SPSS</t>
    </r>
    <r>
      <rPr>
        <sz val="16"/>
        <color theme="1"/>
        <rFont val="Angsana New"/>
        <family val="1"/>
      </rPr>
      <t>.พิมพ์ครั้งที่ 9.กรุงเทพฯ: บิสซิเนสอาร์แอนด์ดี.หน้า 46.</t>
    </r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</si>
  <si>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ให้ท่านกรอกข้อมูลค่าสัดส่วนหรือร้อยละที่ต้องการสุ่มตัวอย่างจากประชากร เช่น ร้อยละ 50 ให้กรอก .50 หรือร้อยละ 40 ให้กรอก .40  ลงใน</t>
    </r>
    <r>
      <rPr>
        <b/>
        <sz val="16"/>
        <color rgb="FFFF0000"/>
        <rFont val="Angsana New"/>
        <family val="1"/>
      </rPr>
      <t xml:space="preserve">เซลล์ C7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จะได้ผลลัพธ์จำนวนกลุ่มตัวอย่างที่แสดงใน</t>
    </r>
    <r>
      <rPr>
        <b/>
        <sz val="16"/>
        <color rgb="FFFF0000"/>
        <rFont val="Angsana New"/>
        <family val="1"/>
      </rPr>
      <t>เซลล์E7 และ เซลล์ E8</t>
    </r>
    <r>
      <rPr>
        <sz val="16"/>
        <rFont val="Angsana New"/>
        <family val="1"/>
      </rPr>
      <t xml:space="preserve"> ตามต้องการ</t>
    </r>
  </si>
  <si>
    <t xml:space="preserve">        ขนาดผลการทดลอง (ES) สำหรับการกำหนดขนาดกลุ่มตัวอย่าง มีสูตรการคำนวณและมีขนาดต่าง ๆ  (Cohen,1969: 275-287 อ้างถึงในระพินทร์, 2549.) ดังนี้</t>
  </si>
  <si>
    <t xml:space="preserve">        การคำนวณหาขนาดกลุ่มตัวอย่างจาก df ของระดับองค์ประกอบแต่ละองค์ประกอบ ด้วยสูตรการคำนวณ  (Cohen,1969: 397 อ้างถึงในระพินทร์, 2549.) ดังนี้</t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</si>
  <si>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2"/>
        <charset val="222"/>
      </rPr>
      <t xml:space="preserve"> ให้ท่านกรอกข้อมูลขนาดของผลการทดลอง (ES) ลงใน</t>
    </r>
    <r>
      <rPr>
        <b/>
        <sz val="16"/>
        <color rgb="FFFF0000"/>
        <rFont val="Angsana New"/>
        <family val="1"/>
      </rPr>
      <t>เซลล์ D7, D8, D9</t>
    </r>
    <r>
      <rPr>
        <sz val="16"/>
        <color theme="1"/>
        <rFont val="Angsana New"/>
        <family val="2"/>
        <charset val="222"/>
      </rPr>
      <t xml:space="preserve"> และจำนวนวิธีที่ใช้ในการทดลองลงใน</t>
    </r>
    <r>
      <rPr>
        <b/>
        <sz val="16"/>
        <color rgb="FFFF0000"/>
        <rFont val="Angsana New"/>
        <family val="1"/>
      </rPr>
      <t xml:space="preserve">เซลล์ C7, C8 </t>
    </r>
    <r>
      <rPr>
        <sz val="16"/>
        <rFont val="Angsana New"/>
        <family val="1"/>
      </rPr>
      <t xml:space="preserve"> แล้วกดแป้น Enter จะได้ผลลัพธ์จำนวนกลุ่มตัวอย่างทั้งหมดที่แสดงใน</t>
    </r>
    <r>
      <rPr>
        <b/>
        <sz val="16"/>
        <color rgb="FFFF0000"/>
        <rFont val="Angsana New"/>
        <family val="1"/>
      </rPr>
      <t>เซลล์ H7, H8 และ H9</t>
    </r>
    <r>
      <rPr>
        <sz val="16"/>
        <rFont val="Angsana New"/>
        <family val="1"/>
      </rPr>
      <t xml:space="preserve"> ที่ท่านสามารถนำไปใช้ได้ตามความต้องการ</t>
    </r>
  </si>
  <si>
    <r>
      <rPr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2"/>
        <charset val="222"/>
      </rPr>
      <t xml:space="preserve"> ให้ท่านกรอกข้อมูล </t>
    </r>
    <r>
      <rPr>
        <b/>
        <sz val="16"/>
        <color rgb="FFC00000"/>
        <rFont val="Angsana New"/>
        <family val="1"/>
      </rPr>
      <t>df  ระหว่าง 1 - 24</t>
    </r>
    <r>
      <rPr>
        <sz val="16"/>
        <color theme="1"/>
        <rFont val="Angsana New"/>
        <family val="2"/>
        <charset val="222"/>
      </rPr>
      <t xml:space="preserve"> (ตารางด้านล่าง) ลงใน</t>
    </r>
    <r>
      <rPr>
        <b/>
        <sz val="16"/>
        <color rgb="FFFF0000"/>
        <rFont val="Angsana New"/>
        <family val="1"/>
      </rPr>
      <t>เซลล์ C6</t>
    </r>
    <r>
      <rPr>
        <sz val="16"/>
        <color theme="1"/>
        <rFont val="Angsana New"/>
        <family val="2"/>
        <charset val="222"/>
      </rPr>
      <t xml:space="preserve"> </t>
    </r>
    <r>
      <rPr>
        <sz val="16"/>
        <rFont val="Angsana New"/>
        <family val="1"/>
      </rPr>
      <t>แล้วกดแป้น Enter จะได้ผลลัพธ์จำนวนกลุ่มตัวอย่างที่แสดงตามขนาด ES ใน</t>
    </r>
    <r>
      <rPr>
        <b/>
        <sz val="16"/>
        <color rgb="FFFF0000"/>
        <rFont val="Angsana New"/>
        <family val="1"/>
      </rPr>
      <t>เซลล์ D7 - F7</t>
    </r>
    <r>
      <rPr>
        <sz val="16"/>
        <rFont val="Angsana New"/>
        <family val="1"/>
      </rPr>
      <t xml:space="preserve"> ตามต้องการ</t>
    </r>
  </si>
  <si>
    <t xml:space="preserve">        ขนาดผลการทดลอง (ES) สำหรับการกำหนดขนาดกลุ่มตัวอย่าง มีสูตรการคำนวณและมีขนาดต่าง ๆ  (Cohen,1969: 216-225 อ้างถึงในระพินทร์, 2549.) ดังนี้</t>
  </si>
  <si>
    <r>
      <rPr>
        <sz val="16"/>
        <color theme="1"/>
        <rFont val="Angsana New"/>
        <family val="1"/>
      </rPr>
      <t xml:space="preserve">                  </t>
    </r>
    <r>
      <rPr>
        <u/>
        <sz val="16"/>
        <color theme="1"/>
        <rFont val="Angsana New"/>
        <family val="2"/>
        <charset val="222"/>
      </rPr>
      <t xml:space="preserve">ขนาดกลุ่มตัวอย่างสำหรับการวิเคราะห์ควาแปรปรวน กรณี </t>
    </r>
    <r>
      <rPr>
        <u/>
        <sz val="16"/>
        <color theme="1"/>
        <rFont val="Symbol"/>
        <family val="1"/>
        <charset val="2"/>
      </rPr>
      <t>s</t>
    </r>
    <r>
      <rPr>
        <u/>
        <sz val="16"/>
        <color theme="1"/>
        <rFont val="Angsana New"/>
        <family val="2"/>
        <charset val="222"/>
      </rPr>
      <t xml:space="preserve"> = 0.05, power = 0.80</t>
    </r>
  </si>
  <si>
    <t>สูตรการคำนวณหาขนาดกลุ่มตัวอย่าง กรณีการวิเคราะห์ความถดถอยเชิงเส้นตรง (Cohen,1969. อ้างถึงในระพินทร์, 2549.)</t>
  </si>
  <si>
    <t>email: saksit2500@gmail.com; saksit2500@hotmail.com; saksit2500@yahoo.com</t>
  </si>
  <si>
    <t>พัฒนาโดย...นายศักดิ์สิทธิ์ วัชรารัตน์ วิทยาลัยสารพัดช่างพิษณุโลก สำนักงานคณะกรรมการการอาชีวศึกษา, 2552</t>
  </si>
  <si>
    <r>
      <t>R</t>
    </r>
    <r>
      <rPr>
        <vertAlign val="superscript"/>
        <sz val="16"/>
        <color theme="0"/>
        <rFont val="Angsana New"/>
        <family val="1"/>
      </rPr>
      <t>2</t>
    </r>
    <r>
      <rPr>
        <sz val="16"/>
        <color theme="0"/>
        <rFont val="Angsana New"/>
        <family val="2"/>
        <charset val="222"/>
      </rPr>
      <t>=</t>
    </r>
  </si>
  <si>
    <r>
      <t>l</t>
    </r>
    <r>
      <rPr>
        <sz val="16"/>
        <color theme="0"/>
        <rFont val="Angsana New"/>
        <family val="1"/>
      </rPr>
      <t>L=</t>
    </r>
  </si>
  <si>
    <r>
      <t>l</t>
    </r>
    <r>
      <rPr>
        <sz val="16"/>
        <color theme="0"/>
        <rFont val="Angsana New"/>
        <family val="1"/>
      </rPr>
      <t>U=</t>
    </r>
  </si>
  <si>
    <r>
      <t xml:space="preserve">         n</t>
    </r>
    <r>
      <rPr>
        <vertAlign val="subscript"/>
        <sz val="16"/>
        <color theme="0"/>
        <rFont val="Angsana New"/>
        <family val="2"/>
        <charset val="222"/>
      </rPr>
      <t>jk</t>
    </r>
    <r>
      <rPr>
        <sz val="16"/>
        <color theme="0"/>
        <rFont val="Angsana New"/>
        <family val="2"/>
        <charset val="22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</si>
</sst>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0.0000"/>
    <numFmt numFmtId="189" formatCode="0.000"/>
  </numFmts>
  <fonts count="48" x14ac:knownFonts="1"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u/>
      <sz val="16"/>
      <color theme="1"/>
      <name val="Angsana New"/>
      <family val="2"/>
      <charset val="222"/>
    </font>
    <font>
      <sz val="16"/>
      <color theme="1"/>
      <name val="Symbol"/>
      <family val="1"/>
      <charset val="2"/>
    </font>
    <font>
      <sz val="16"/>
      <color theme="1"/>
      <name val="Angsana New"/>
      <family val="1"/>
    </font>
    <font>
      <sz val="10"/>
      <name val="Arial"/>
      <family val="2"/>
    </font>
    <font>
      <b/>
      <sz val="16"/>
      <color theme="0"/>
      <name val="Angsana New"/>
      <family val="2"/>
    </font>
    <font>
      <sz val="14"/>
      <color theme="1"/>
      <name val="Angsana New"/>
      <family val="2"/>
      <charset val="222"/>
    </font>
    <font>
      <b/>
      <sz val="16"/>
      <name val="Angsana New"/>
      <family val="2"/>
      <charset val="222"/>
    </font>
    <font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sz val="14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  <font>
      <u/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rgb="FFFFFF00"/>
      <name val="Angsana New"/>
      <family val="1"/>
    </font>
    <font>
      <b/>
      <sz val="16"/>
      <color theme="9" tint="-0.499984740745262"/>
      <name val="Angsana New"/>
      <family val="1"/>
    </font>
    <font>
      <b/>
      <sz val="16"/>
      <color rgb="FF0000FF"/>
      <name val="Angsana New"/>
      <family val="2"/>
      <charset val="222"/>
    </font>
    <font>
      <b/>
      <sz val="16"/>
      <color rgb="FF0000FF"/>
      <name val="Symbol"/>
      <family val="1"/>
      <charset val="2"/>
    </font>
    <font>
      <b/>
      <sz val="16"/>
      <color rgb="FF0000FF"/>
      <name val="Angsana New"/>
      <family val="1"/>
    </font>
    <font>
      <b/>
      <sz val="20"/>
      <color rgb="FF66FF66"/>
      <name val="Angsana New"/>
      <family val="1"/>
    </font>
    <font>
      <b/>
      <u/>
      <sz val="16"/>
      <color rgb="FF0000FF"/>
      <name val="Angsana New"/>
      <family val="1"/>
    </font>
    <font>
      <vertAlign val="subscript"/>
      <sz val="16"/>
      <color theme="1"/>
      <name val="Angsana New"/>
      <family val="1"/>
    </font>
    <font>
      <u/>
      <sz val="16"/>
      <color theme="1"/>
      <name val="Symbol"/>
      <family val="1"/>
      <charset val="2"/>
    </font>
    <font>
      <b/>
      <sz val="22"/>
      <color theme="1"/>
      <name val="Angsana New"/>
      <family val="1"/>
    </font>
    <font>
      <b/>
      <sz val="26"/>
      <color rgb="FF66FF66"/>
      <name val="Angsana New"/>
      <family val="1"/>
    </font>
    <font>
      <sz val="16"/>
      <color theme="5" tint="0.79998168889431442"/>
      <name val="Angsana New"/>
      <family val="2"/>
      <charset val="222"/>
    </font>
    <font>
      <b/>
      <sz val="16"/>
      <name val="Angsana New"/>
      <family val="1"/>
    </font>
    <font>
      <b/>
      <sz val="16"/>
      <color rgb="FFC00000"/>
      <name val="Angsana New"/>
      <family val="1"/>
    </font>
    <font>
      <b/>
      <sz val="22"/>
      <color rgb="FFFFFF00"/>
      <name val="Angsana New"/>
      <family val="1"/>
    </font>
    <font>
      <b/>
      <vertAlign val="superscript"/>
      <sz val="16"/>
      <color theme="1"/>
      <name val="Angsana New"/>
      <family val="1"/>
    </font>
    <font>
      <sz val="16"/>
      <color rgb="FF0000FF"/>
      <name val="Angsana New"/>
      <family val="2"/>
      <charset val="222"/>
    </font>
    <font>
      <sz val="16"/>
      <color theme="7" tint="0.79998168889431442"/>
      <name val="Angsana New"/>
      <family val="2"/>
      <charset val="222"/>
    </font>
    <font>
      <b/>
      <sz val="16"/>
      <color rgb="FF00B0F0"/>
      <name val="Angsana New"/>
      <family val="1"/>
    </font>
    <font>
      <sz val="16"/>
      <color theme="0"/>
      <name val="Angsana New"/>
      <family val="2"/>
      <charset val="222"/>
    </font>
    <font>
      <b/>
      <sz val="16"/>
      <color theme="0"/>
      <name val="Angsana New"/>
      <family val="1"/>
    </font>
    <font>
      <sz val="16"/>
      <color theme="0"/>
      <name val="Angsana New"/>
      <family val="1"/>
    </font>
    <font>
      <vertAlign val="superscript"/>
      <sz val="16"/>
      <color theme="0"/>
      <name val="Angsana New"/>
      <family val="1"/>
    </font>
    <font>
      <sz val="16"/>
      <color theme="0"/>
      <name val="Symbol"/>
      <family val="1"/>
      <charset val="2"/>
    </font>
    <font>
      <vertAlign val="subscript"/>
      <sz val="16"/>
      <color theme="0"/>
      <name val="Angsana New"/>
      <family val="2"/>
      <charset val="222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4EDD3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EEF4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rgb="FFE5EED6"/>
        <bgColor indexed="64"/>
      </patternFill>
    </fill>
    <fill>
      <patternFill patternType="solid">
        <fgColor rgb="FFE2ECD0"/>
        <bgColor indexed="64"/>
      </patternFill>
    </fill>
    <fill>
      <patternFill patternType="solid">
        <fgColor rgb="FFDCE8C6"/>
        <bgColor indexed="64"/>
      </patternFill>
    </fill>
    <fill>
      <patternFill patternType="solid">
        <fgColor rgb="FFC9DCA8"/>
        <bgColor indexed="64"/>
      </patternFill>
    </fill>
    <fill>
      <patternFill patternType="solid">
        <fgColor rgb="FFD1E1B5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FEE3CE"/>
        <bgColor indexed="64"/>
      </patternFill>
    </fill>
    <fill>
      <patternFill patternType="solid">
        <fgColor rgb="FFFED9BE"/>
        <bgColor indexed="64"/>
      </patternFill>
    </fill>
    <fill>
      <patternFill patternType="solid">
        <fgColor rgb="FFFED1B0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DDBBF"/>
        <bgColor indexed="64"/>
      </patternFill>
    </fill>
    <fill>
      <patternFill patternType="solid">
        <fgColor rgb="FFFDD8B9"/>
        <bgColor indexed="64"/>
      </patternFill>
    </fill>
    <fill>
      <patternFill patternType="solid">
        <fgColor rgb="FFFDCFA9"/>
        <bgColor indexed="64"/>
      </patternFill>
    </fill>
    <fill>
      <patternFill patternType="solid">
        <fgColor rgb="FFFCD6B6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6" fillId="2" borderId="1" applyNumberFormat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6">
    <xf numFmtId="0" fontId="0" fillId="0" borderId="0" xfId="0"/>
    <xf numFmtId="0" fontId="0" fillId="3" borderId="0" xfId="0" applyFill="1"/>
    <xf numFmtId="0" fontId="0" fillId="5" borderId="2" xfId="0" applyFill="1" applyBorder="1"/>
    <xf numFmtId="0" fontId="0" fillId="5" borderId="3" xfId="0" applyFill="1" applyBorder="1" applyAlignment="1">
      <alignment horizontal="right"/>
    </xf>
    <xf numFmtId="0" fontId="3" fillId="5" borderId="5" xfId="0" applyFont="1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0" xfId="0" applyFill="1" applyBorder="1" applyAlignment="1">
      <alignment horizontal="right"/>
    </xf>
    <xf numFmtId="0" fontId="0" fillId="5" borderId="9" xfId="0" applyFill="1" applyBorder="1"/>
    <xf numFmtId="0" fontId="0" fillId="5" borderId="11" xfId="0" applyFill="1" applyBorder="1"/>
    <xf numFmtId="0" fontId="0" fillId="0" borderId="0" xfId="0" applyAlignment="1">
      <alignment horizontal="center"/>
    </xf>
    <xf numFmtId="0" fontId="1" fillId="7" borderId="0" xfId="3" applyFont="1" applyFill="1"/>
    <xf numFmtId="0" fontId="1" fillId="0" borderId="0" xfId="3" applyFont="1" applyFill="1"/>
    <xf numFmtId="0" fontId="8" fillId="8" borderId="0" xfId="4" applyFont="1" applyFill="1" applyAlignment="1"/>
    <xf numFmtId="0" fontId="9" fillId="7" borderId="0" xfId="4" applyFont="1" applyFill="1"/>
    <xf numFmtId="0" fontId="9" fillId="0" borderId="0" xfId="4" applyFont="1" applyFill="1"/>
    <xf numFmtId="0" fontId="11" fillId="7" borderId="0" xfId="3" applyFont="1" applyFill="1" applyBorder="1" applyAlignment="1">
      <alignment vertical="center"/>
    </xf>
    <xf numFmtId="0" fontId="9" fillId="0" borderId="0" xfId="4" applyFont="1"/>
    <xf numFmtId="0" fontId="1" fillId="0" borderId="0" xfId="3" applyFont="1"/>
    <xf numFmtId="0" fontId="7" fillId="7" borderId="0" xfId="3" applyFont="1" applyFill="1"/>
    <xf numFmtId="0" fontId="14" fillId="7" borderId="0" xfId="3" applyFont="1" applyFill="1" applyBorder="1" applyAlignment="1">
      <alignment vertical="center"/>
    </xf>
    <xf numFmtId="0" fontId="15" fillId="0" borderId="0" xfId="4" applyFont="1"/>
    <xf numFmtId="0" fontId="7" fillId="0" borderId="0" xfId="3" applyFont="1"/>
    <xf numFmtId="0" fontId="16" fillId="7" borderId="0" xfId="3" applyFont="1" applyFill="1" applyBorder="1" applyAlignment="1">
      <alignment horizontal="center" vertical="center"/>
    </xf>
    <xf numFmtId="0" fontId="16" fillId="8" borderId="0" xfId="3" applyFont="1" applyFill="1" applyBorder="1" applyAlignment="1">
      <alignment horizontal="center" vertical="center"/>
    </xf>
    <xf numFmtId="0" fontId="1" fillId="7" borderId="0" xfId="3" applyFont="1" applyFill="1" applyBorder="1" applyAlignment="1">
      <alignment horizontal="left"/>
    </xf>
    <xf numFmtId="0" fontId="8" fillId="7" borderId="0" xfId="4" applyFont="1" applyFill="1" applyBorder="1" applyAlignment="1"/>
    <xf numFmtId="0" fontId="8" fillId="7" borderId="0" xfId="4" applyFont="1" applyFill="1" applyAlignment="1"/>
    <xf numFmtId="0" fontId="9" fillId="7" borderId="0" xfId="3" applyFont="1" applyFill="1"/>
    <xf numFmtId="0" fontId="17" fillId="7" borderId="0" xfId="3" applyFont="1" applyFill="1" applyBorder="1" applyAlignment="1">
      <alignment horizontal="left" vertical="center"/>
    </xf>
    <xf numFmtId="0" fontId="9" fillId="0" borderId="0" xfId="3" applyFont="1"/>
    <xf numFmtId="0" fontId="9" fillId="0" borderId="0" xfId="3" applyFont="1" applyFill="1"/>
    <xf numFmtId="0" fontId="18" fillId="7" borderId="0" xfId="3" applyFont="1" applyFill="1"/>
    <xf numFmtId="0" fontId="18" fillId="7" borderId="0" xfId="4" applyFont="1" applyFill="1"/>
    <xf numFmtId="0" fontId="18" fillId="0" borderId="0" xfId="4" applyFont="1" applyFill="1"/>
    <xf numFmtId="0" fontId="18" fillId="0" borderId="0" xfId="3" applyFont="1" applyFill="1"/>
    <xf numFmtId="0" fontId="19" fillId="0" borderId="0" xfId="3" applyFont="1" applyFill="1"/>
    <xf numFmtId="0" fontId="19" fillId="0" borderId="0" xfId="3" applyFont="1"/>
    <xf numFmtId="0" fontId="4" fillId="0" borderId="0" xfId="0" applyFont="1"/>
    <xf numFmtId="0" fontId="4" fillId="10" borderId="14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0" fillId="0" borderId="0" xfId="0" applyFont="1" applyAlignment="1"/>
    <xf numFmtId="0" fontId="0" fillId="12" borderId="0" xfId="0" applyFill="1"/>
    <xf numFmtId="0" fontId="0" fillId="9" borderId="2" xfId="0" applyFill="1" applyBorder="1"/>
    <xf numFmtId="0" fontId="0" fillId="9" borderId="3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3" borderId="0" xfId="0" applyFill="1"/>
    <xf numFmtId="0" fontId="20" fillId="13" borderId="0" xfId="0" applyFont="1" applyFill="1" applyAlignment="1"/>
    <xf numFmtId="0" fontId="0" fillId="13" borderId="0" xfId="0" applyFill="1" applyAlignment="1">
      <alignment wrapText="1"/>
    </xf>
    <xf numFmtId="0" fontId="19" fillId="7" borderId="15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9" borderId="8" xfId="0" applyFill="1" applyBorder="1"/>
    <xf numFmtId="0" fontId="27" fillId="9" borderId="6" xfId="0" applyFont="1" applyFill="1" applyBorder="1" applyAlignment="1">
      <alignment horizontal="right"/>
    </xf>
    <xf numFmtId="2" fontId="4" fillId="10" borderId="14" xfId="0" applyNumberFormat="1" applyFont="1" applyFill="1" applyBorder="1" applyAlignment="1">
      <alignment horizontal="center"/>
    </xf>
    <xf numFmtId="0" fontId="0" fillId="16" borderId="0" xfId="0" applyFill="1"/>
    <xf numFmtId="0" fontId="20" fillId="16" borderId="0" xfId="0" applyFont="1" applyFill="1" applyAlignment="1"/>
    <xf numFmtId="0" fontId="0" fillId="16" borderId="0" xfId="0" applyFill="1" applyAlignment="1">
      <alignment wrapText="1"/>
    </xf>
    <xf numFmtId="0" fontId="0" fillId="16" borderId="2" xfId="0" applyFill="1" applyBorder="1"/>
    <xf numFmtId="0" fontId="0" fillId="16" borderId="3" xfId="0" applyFill="1" applyBorder="1"/>
    <xf numFmtId="0" fontId="0" fillId="16" borderId="5" xfId="0" applyFill="1" applyBorder="1"/>
    <xf numFmtId="0" fontId="0" fillId="16" borderId="6" xfId="0" applyFill="1" applyBorder="1"/>
    <xf numFmtId="0" fontId="27" fillId="16" borderId="6" xfId="0" applyFont="1" applyFill="1" applyBorder="1" applyAlignment="1">
      <alignment horizontal="right"/>
    </xf>
    <xf numFmtId="0" fontId="0" fillId="16" borderId="9" xfId="0" applyFill="1" applyBorder="1"/>
    <xf numFmtId="0" fontId="0" fillId="16" borderId="10" xfId="0" applyFill="1" applyBorder="1"/>
    <xf numFmtId="0" fontId="0" fillId="16" borderId="11" xfId="0" applyFill="1" applyBorder="1"/>
    <xf numFmtId="0" fontId="20" fillId="12" borderId="0" xfId="0" applyFont="1" applyFill="1" applyAlignment="1"/>
    <xf numFmtId="0" fontId="0" fillId="12" borderId="0" xfId="0" applyFill="1" applyAlignment="1">
      <alignment wrapText="1"/>
    </xf>
    <xf numFmtId="0" fontId="0" fillId="12" borderId="2" xfId="0" applyFill="1" applyBorder="1"/>
    <xf numFmtId="0" fontId="0" fillId="12" borderId="3" xfId="0" applyFill="1" applyBorder="1"/>
    <xf numFmtId="0" fontId="0" fillId="12" borderId="5" xfId="0" applyFill="1" applyBorder="1"/>
    <xf numFmtId="0" fontId="0" fillId="12" borderId="6" xfId="0" applyFill="1" applyBorder="1"/>
    <xf numFmtId="0" fontId="27" fillId="12" borderId="6" xfId="0" applyFont="1" applyFill="1" applyBorder="1" applyAlignment="1">
      <alignment horizontal="right"/>
    </xf>
    <xf numFmtId="0" fontId="0" fillId="12" borderId="9" xfId="0" applyFill="1" applyBorder="1"/>
    <xf numFmtId="0" fontId="0" fillId="12" borderId="10" xfId="0" applyFill="1" applyBorder="1"/>
    <xf numFmtId="0" fontId="0" fillId="12" borderId="11" xfId="0" applyFill="1" applyBorder="1"/>
    <xf numFmtId="0" fontId="19" fillId="12" borderId="0" xfId="0" applyFont="1" applyFill="1"/>
    <xf numFmtId="0" fontId="4" fillId="12" borderId="0" xfId="0" applyFont="1" applyFill="1"/>
    <xf numFmtId="1" fontId="4" fillId="6" borderId="11" xfId="0" applyNumberFormat="1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vertical="center" shrinkToFit="1"/>
    </xf>
    <xf numFmtId="0" fontId="19" fillId="13" borderId="1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19" borderId="0" xfId="0" applyFill="1"/>
    <xf numFmtId="0" fontId="20" fillId="19" borderId="0" xfId="0" applyFont="1" applyFill="1" applyAlignment="1"/>
    <xf numFmtId="0" fontId="0" fillId="19" borderId="0" xfId="0" applyFill="1" applyAlignment="1">
      <alignment wrapText="1"/>
    </xf>
    <xf numFmtId="0" fontId="0" fillId="19" borderId="2" xfId="0" applyFill="1" applyBorder="1"/>
    <xf numFmtId="0" fontId="0" fillId="19" borderId="3" xfId="0" applyFill="1" applyBorder="1"/>
    <xf numFmtId="0" fontId="0" fillId="19" borderId="5" xfId="0" applyFill="1" applyBorder="1"/>
    <xf numFmtId="0" fontId="0" fillId="19" borderId="6" xfId="0" applyFill="1" applyBorder="1"/>
    <xf numFmtId="0" fontId="27" fillId="19" borderId="6" xfId="0" applyFont="1" applyFill="1" applyBorder="1" applyAlignment="1">
      <alignment horizontal="right"/>
    </xf>
    <xf numFmtId="0" fontId="0" fillId="19" borderId="9" xfId="0" applyFill="1" applyBorder="1"/>
    <xf numFmtId="0" fontId="0" fillId="19" borderId="10" xfId="0" applyFill="1" applyBorder="1"/>
    <xf numFmtId="0" fontId="0" fillId="19" borderId="11" xfId="0" applyFill="1" applyBorder="1"/>
    <xf numFmtId="0" fontId="4" fillId="19" borderId="0" xfId="0" applyFont="1" applyFill="1"/>
    <xf numFmtId="0" fontId="0" fillId="19" borderId="21" xfId="0" applyFill="1" applyBorder="1" applyAlignment="1">
      <alignment horizontal="center"/>
    </xf>
    <xf numFmtId="0" fontId="0" fillId="19" borderId="22" xfId="0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0" fontId="19" fillId="21" borderId="13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wrapText="1"/>
    </xf>
    <xf numFmtId="0" fontId="4" fillId="16" borderId="0" xfId="0" applyFont="1" applyFill="1" applyAlignment="1">
      <alignment horizontal="left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12" borderId="0" xfId="0" applyFont="1" applyFill="1" applyAlignment="1">
      <alignment horizontal="left" indent="5"/>
    </xf>
    <xf numFmtId="2" fontId="19" fillId="11" borderId="13" xfId="0" applyNumberFormat="1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shrinkToFit="1"/>
    </xf>
    <xf numFmtId="0" fontId="19" fillId="3" borderId="0" xfId="0" applyFont="1" applyFill="1"/>
    <xf numFmtId="0" fontId="0" fillId="5" borderId="9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19" fillId="5" borderId="12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vertical="top" wrapText="1"/>
    </xf>
    <xf numFmtId="0" fontId="0" fillId="5" borderId="20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2" fillId="16" borderId="0" xfId="0" applyFont="1" applyFill="1"/>
    <xf numFmtId="0" fontId="0" fillId="25" borderId="2" xfId="0" applyFill="1" applyBorder="1"/>
    <xf numFmtId="0" fontId="0" fillId="25" borderId="3" xfId="0" applyFill="1" applyBorder="1" applyAlignment="1">
      <alignment horizontal="right"/>
    </xf>
    <xf numFmtId="0" fontId="3" fillId="25" borderId="5" xfId="0" applyFont="1" applyFill="1" applyBorder="1"/>
    <xf numFmtId="0" fontId="0" fillId="25" borderId="6" xfId="0" applyFill="1" applyBorder="1"/>
    <xf numFmtId="0" fontId="3" fillId="25" borderId="0" xfId="0" applyFont="1" applyFill="1" applyBorder="1"/>
    <xf numFmtId="0" fontId="0" fillId="25" borderId="8" xfId="0" applyFill="1" applyBorder="1"/>
    <xf numFmtId="0" fontId="4" fillId="25" borderId="0" xfId="0" applyFont="1" applyFill="1" applyBorder="1" applyAlignment="1">
      <alignment horizontal="right"/>
    </xf>
    <xf numFmtId="0" fontId="0" fillId="25" borderId="9" xfId="0" applyFill="1" applyBorder="1"/>
    <xf numFmtId="0" fontId="0" fillId="25" borderId="10" xfId="0" applyFill="1" applyBorder="1"/>
    <xf numFmtId="0" fontId="0" fillId="25" borderId="11" xfId="0" applyFill="1" applyBorder="1"/>
    <xf numFmtId="0" fontId="19" fillId="7" borderId="19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3" borderId="19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29" borderId="19" xfId="0" applyFont="1" applyFill="1" applyBorder="1" applyAlignment="1">
      <alignment horizontal="center" vertical="center" wrapText="1"/>
    </xf>
    <xf numFmtId="2" fontId="4" fillId="26" borderId="11" xfId="0" applyNumberFormat="1" applyFont="1" applyFill="1" applyBorder="1" applyAlignment="1">
      <alignment horizontal="center" vertical="center" wrapText="1"/>
    </xf>
    <xf numFmtId="2" fontId="0" fillId="28" borderId="3" xfId="0" applyNumberFormat="1" applyFill="1" applyBorder="1" applyAlignment="1">
      <alignment horizontal="center"/>
    </xf>
    <xf numFmtId="2" fontId="0" fillId="31" borderId="10" xfId="0" applyNumberFormat="1" applyFill="1" applyBorder="1" applyAlignment="1">
      <alignment horizontal="center"/>
    </xf>
    <xf numFmtId="2" fontId="0" fillId="28" borderId="5" xfId="0" applyNumberFormat="1" applyFill="1" applyBorder="1" applyAlignment="1">
      <alignment horizontal="center"/>
    </xf>
    <xf numFmtId="2" fontId="0" fillId="31" borderId="11" xfId="0" applyNumberFormat="1" applyFill="1" applyBorder="1" applyAlignment="1">
      <alignment horizontal="center"/>
    </xf>
    <xf numFmtId="0" fontId="0" fillId="30" borderId="14" xfId="0" applyFill="1" applyBorder="1" applyAlignment="1">
      <alignment horizontal="center"/>
    </xf>
    <xf numFmtId="0" fontId="19" fillId="16" borderId="0" xfId="0" applyFont="1" applyFill="1"/>
    <xf numFmtId="0" fontId="4" fillId="16" borderId="0" xfId="0" applyFont="1" applyFill="1"/>
    <xf numFmtId="0" fontId="0" fillId="0" borderId="0" xfId="0" applyFill="1"/>
    <xf numFmtId="2" fontId="4" fillId="28" borderId="5" xfId="0" applyNumberFormat="1" applyFont="1" applyFill="1" applyBorder="1" applyAlignment="1">
      <alignment horizontal="center" vertical="center" wrapText="1"/>
    </xf>
    <xf numFmtId="2" fontId="0" fillId="28" borderId="19" xfId="0" applyNumberFormat="1" applyFill="1" applyBorder="1" applyAlignment="1">
      <alignment horizontal="center"/>
    </xf>
    <xf numFmtId="2" fontId="0" fillId="32" borderId="33" xfId="0" applyNumberFormat="1" applyFill="1" applyBorder="1" applyAlignment="1">
      <alignment horizontal="center"/>
    </xf>
    <xf numFmtId="2" fontId="0" fillId="33" borderId="33" xfId="0" applyNumberFormat="1" applyFill="1" applyBorder="1" applyAlignment="1">
      <alignment horizontal="center"/>
    </xf>
    <xf numFmtId="2" fontId="0" fillId="35" borderId="33" xfId="0" applyNumberFormat="1" applyFill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0" fontId="0" fillId="13" borderId="0" xfId="0" applyFill="1" applyAlignment="1">
      <alignment horizontal="justify" wrapText="1"/>
    </xf>
    <xf numFmtId="2" fontId="0" fillId="41" borderId="19" xfId="0" applyNumberFormat="1" applyFill="1" applyBorder="1" applyAlignment="1">
      <alignment horizontal="center"/>
    </xf>
    <xf numFmtId="0" fontId="0" fillId="9" borderId="0" xfId="0" applyFill="1" applyBorder="1"/>
    <xf numFmtId="0" fontId="27" fillId="9" borderId="0" xfId="0" applyFont="1" applyFill="1" applyBorder="1" applyAlignment="1">
      <alignment horizontal="right"/>
    </xf>
    <xf numFmtId="9" fontId="19" fillId="11" borderId="7" xfId="0" applyNumberFormat="1" applyFont="1" applyFill="1" applyBorder="1" applyAlignment="1">
      <alignment horizontal="center" vertical="center" wrapText="1"/>
    </xf>
    <xf numFmtId="9" fontId="19" fillId="11" borderId="7" xfId="0" applyNumberFormat="1" applyFont="1" applyFill="1" applyBorder="1" applyAlignment="1">
      <alignment vertical="center" wrapText="1"/>
    </xf>
    <xf numFmtId="0" fontId="4" fillId="10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0" fontId="19" fillId="7" borderId="35" xfId="0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7" fillId="9" borderId="8" xfId="0" applyFont="1" applyFill="1" applyBorder="1" applyAlignment="1">
      <alignment horizontal="right"/>
    </xf>
    <xf numFmtId="0" fontId="19" fillId="13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/>
    </xf>
    <xf numFmtId="2" fontId="0" fillId="28" borderId="33" xfId="0" applyNumberFormat="1" applyFill="1" applyBorder="1" applyAlignment="1">
      <alignment horizontal="center"/>
    </xf>
    <xf numFmtId="0" fontId="19" fillId="25" borderId="0" xfId="0" applyFont="1" applyFill="1" applyBorder="1" applyAlignment="1">
      <alignment horizontal="right"/>
    </xf>
    <xf numFmtId="0" fontId="0" fillId="5" borderId="10" xfId="0" applyFill="1" applyBorder="1"/>
    <xf numFmtId="0" fontId="0" fillId="46" borderId="2" xfId="0" applyFill="1" applyBorder="1" applyAlignment="1">
      <alignment horizontal="left"/>
    </xf>
    <xf numFmtId="0" fontId="0" fillId="46" borderId="6" xfId="0" applyFill="1" applyBorder="1" applyAlignment="1">
      <alignment horizontal="left"/>
    </xf>
    <xf numFmtId="0" fontId="0" fillId="46" borderId="9" xfId="0" applyFill="1" applyBorder="1" applyAlignment="1">
      <alignment horizontal="left"/>
    </xf>
    <xf numFmtId="2" fontId="19" fillId="13" borderId="12" xfId="0" applyNumberFormat="1" applyFont="1" applyFill="1" applyBorder="1" applyAlignment="1">
      <alignment horizontal="center" vertical="center" wrapText="1"/>
    </xf>
    <xf numFmtId="2" fontId="19" fillId="7" borderId="19" xfId="0" applyNumberFormat="1" applyFont="1" applyFill="1" applyBorder="1" applyAlignment="1">
      <alignment horizontal="center" vertical="center" wrapText="1"/>
    </xf>
    <xf numFmtId="2" fontId="19" fillId="11" borderId="5" xfId="0" applyNumberFormat="1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right"/>
    </xf>
    <xf numFmtId="0" fontId="19" fillId="5" borderId="2" xfId="0" applyFont="1" applyFill="1" applyBorder="1" applyAlignment="1">
      <alignment horizontal="right"/>
    </xf>
    <xf numFmtId="0" fontId="3" fillId="5" borderId="8" xfId="0" applyFont="1" applyFill="1" applyBorder="1"/>
    <xf numFmtId="0" fontId="4" fillId="5" borderId="10" xfId="0" applyFont="1" applyFill="1" applyBorder="1" applyAlignment="1">
      <alignment horizontal="right"/>
    </xf>
    <xf numFmtId="1" fontId="0" fillId="5" borderId="10" xfId="0" applyNumberFormat="1" applyFill="1" applyBorder="1" applyAlignment="1">
      <alignment horizontal="center"/>
    </xf>
    <xf numFmtId="0" fontId="3" fillId="5" borderId="11" xfId="0" applyFont="1" applyFill="1" applyBorder="1"/>
    <xf numFmtId="0" fontId="0" fillId="36" borderId="0" xfId="0" applyFill="1"/>
    <xf numFmtId="0" fontId="4" fillId="36" borderId="0" xfId="0" applyFont="1" applyFill="1" applyAlignment="1">
      <alignment horizontal="left" wrapText="1"/>
    </xf>
    <xf numFmtId="0" fontId="0" fillId="36" borderId="0" xfId="0" applyFill="1" applyAlignment="1">
      <alignment horizontal="left" wrapText="1"/>
    </xf>
    <xf numFmtId="0" fontId="25" fillId="36" borderId="0" xfId="0" applyFont="1" applyFill="1" applyBorder="1" applyAlignment="1">
      <alignment horizontal="center" vertical="top" wrapText="1"/>
    </xf>
    <xf numFmtId="0" fontId="25" fillId="36" borderId="0" xfId="0" applyFont="1" applyFill="1" applyBorder="1" applyAlignment="1">
      <alignment vertical="top" wrapText="1"/>
    </xf>
    <xf numFmtId="0" fontId="19" fillId="36" borderId="0" xfId="0" applyFont="1" applyFill="1"/>
    <xf numFmtId="187" fontId="4" fillId="10" borderId="14" xfId="0" applyNumberFormat="1" applyFont="1" applyFill="1" applyBorder="1" applyAlignment="1">
      <alignment horizontal="center"/>
    </xf>
    <xf numFmtId="1" fontId="4" fillId="10" borderId="14" xfId="0" applyNumberFormat="1" applyFont="1" applyFill="1" applyBorder="1" applyAlignment="1">
      <alignment horizontal="center"/>
    </xf>
    <xf numFmtId="2" fontId="19" fillId="49" borderId="13" xfId="0" applyNumberFormat="1" applyFont="1" applyFill="1" applyBorder="1" applyAlignment="1">
      <alignment horizontal="center" vertical="center" wrapText="1"/>
    </xf>
    <xf numFmtId="187" fontId="4" fillId="49" borderId="11" xfId="0" applyNumberFormat="1" applyFont="1" applyFill="1" applyBorder="1" applyAlignment="1">
      <alignment horizontal="center"/>
    </xf>
    <xf numFmtId="187" fontId="4" fillId="6" borderId="11" xfId="0" applyNumberFormat="1" applyFont="1" applyFill="1" applyBorder="1" applyAlignment="1">
      <alignment horizontal="center"/>
    </xf>
    <xf numFmtId="2" fontId="19" fillId="7" borderId="12" xfId="0" applyNumberFormat="1" applyFont="1" applyFill="1" applyBorder="1" applyAlignment="1">
      <alignment horizontal="center" vertical="center" wrapText="1"/>
    </xf>
    <xf numFmtId="0" fontId="0" fillId="16" borderId="0" xfId="0" applyFill="1" applyBorder="1"/>
    <xf numFmtId="188" fontId="4" fillId="13" borderId="0" xfId="0" applyNumberFormat="1" applyFont="1" applyFill="1" applyBorder="1" applyAlignment="1">
      <alignment horizontal="center" vertical="center"/>
    </xf>
    <xf numFmtId="188" fontId="4" fillId="30" borderId="0" xfId="0" applyNumberFormat="1" applyFont="1" applyFill="1" applyBorder="1" applyAlignment="1">
      <alignment horizontal="center"/>
    </xf>
    <xf numFmtId="0" fontId="39" fillId="16" borderId="0" xfId="0" applyFont="1" applyFill="1" applyBorder="1" applyAlignment="1">
      <alignment horizontal="center" wrapText="1"/>
    </xf>
    <xf numFmtId="0" fontId="0" fillId="30" borderId="6" xfId="0" applyFill="1" applyBorder="1" applyAlignment="1">
      <alignment horizontal="center"/>
    </xf>
    <xf numFmtId="0" fontId="4" fillId="13" borderId="6" xfId="0" applyFont="1" applyFill="1" applyBorder="1" applyAlignment="1">
      <alignment horizontal="center" vertical="center"/>
    </xf>
    <xf numFmtId="1" fontId="19" fillId="19" borderId="8" xfId="0" applyNumberFormat="1" applyFont="1" applyFill="1" applyBorder="1" applyAlignment="1">
      <alignment horizontal="center"/>
    </xf>
    <xf numFmtId="0" fontId="0" fillId="30" borderId="9" xfId="0" applyFill="1" applyBorder="1" applyAlignment="1">
      <alignment horizontal="center"/>
    </xf>
    <xf numFmtId="188" fontId="4" fillId="30" borderId="10" xfId="0" applyNumberFormat="1" applyFont="1" applyFill="1" applyBorder="1" applyAlignment="1">
      <alignment horizontal="center"/>
    </xf>
    <xf numFmtId="1" fontId="19" fillId="25" borderId="11" xfId="0" applyNumberFormat="1" applyFont="1" applyFill="1" applyBorder="1" applyAlignment="1">
      <alignment horizontal="center"/>
    </xf>
    <xf numFmtId="0" fontId="19" fillId="52" borderId="20" xfId="0" applyFont="1" applyFill="1" applyBorder="1" applyAlignment="1">
      <alignment horizontal="center" vertical="center"/>
    </xf>
    <xf numFmtId="2" fontId="19" fillId="23" borderId="13" xfId="0" applyNumberFormat="1" applyFont="1" applyFill="1" applyBorder="1" applyAlignment="1">
      <alignment horizontal="center" vertical="center"/>
    </xf>
    <xf numFmtId="2" fontId="19" fillId="51" borderId="12" xfId="0" applyNumberFormat="1" applyFont="1" applyFill="1" applyBorder="1" applyAlignment="1">
      <alignment horizontal="center" vertical="center"/>
    </xf>
    <xf numFmtId="2" fontId="19" fillId="5" borderId="12" xfId="0" applyNumberFormat="1" applyFont="1" applyFill="1" applyBorder="1" applyAlignment="1">
      <alignment horizontal="center" vertical="center"/>
    </xf>
    <xf numFmtId="1" fontId="19" fillId="6" borderId="33" xfId="0" applyNumberFormat="1" applyFont="1" applyFill="1" applyBorder="1" applyAlignment="1">
      <alignment horizontal="center"/>
    </xf>
    <xf numFmtId="1" fontId="19" fillId="27" borderId="14" xfId="0" applyNumberFormat="1" applyFont="1" applyFill="1" applyBorder="1" applyAlignment="1">
      <alignment horizontal="center"/>
    </xf>
    <xf numFmtId="0" fontId="0" fillId="16" borderId="0" xfId="0" applyFill="1" applyAlignment="1">
      <alignment vertical="top" wrapText="1"/>
    </xf>
    <xf numFmtId="0" fontId="0" fillId="16" borderId="0" xfId="0" applyFill="1" applyAlignment="1">
      <alignment vertical="top"/>
    </xf>
    <xf numFmtId="1" fontId="4" fillId="28" borderId="33" xfId="0" applyNumberFormat="1" applyFont="1" applyFill="1" applyBorder="1" applyAlignment="1">
      <alignment horizontal="center" vertical="center"/>
    </xf>
    <xf numFmtId="1" fontId="4" fillId="26" borderId="14" xfId="0" applyNumberFormat="1" applyFont="1" applyFill="1" applyBorder="1" applyAlignment="1">
      <alignment horizontal="center" vertical="center"/>
    </xf>
    <xf numFmtId="1" fontId="19" fillId="7" borderId="33" xfId="0" applyNumberFormat="1" applyFont="1" applyFill="1" applyBorder="1" applyAlignment="1">
      <alignment horizontal="center" vertical="center"/>
    </xf>
    <xf numFmtId="1" fontId="19" fillId="11" borderId="33" xfId="0" applyNumberFormat="1" applyFont="1" applyFill="1" applyBorder="1" applyAlignment="1">
      <alignment horizontal="center" vertical="center"/>
    </xf>
    <xf numFmtId="1" fontId="19" fillId="25" borderId="8" xfId="0" applyNumberFormat="1" applyFont="1" applyFill="1" applyBorder="1" applyAlignment="1">
      <alignment horizontal="center" vertical="center"/>
    </xf>
    <xf numFmtId="0" fontId="27" fillId="16" borderId="0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6" borderId="29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8" xfId="0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7" borderId="19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shrinkToFit="1"/>
    </xf>
    <xf numFmtId="0" fontId="19" fillId="22" borderId="36" xfId="0" applyFont="1" applyFill="1" applyBorder="1" applyAlignment="1">
      <alignment horizontal="center"/>
    </xf>
    <xf numFmtId="0" fontId="19" fillId="23" borderId="30" xfId="0" applyFont="1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0" fillId="19" borderId="16" xfId="0" applyFill="1" applyBorder="1" applyAlignment="1">
      <alignment horizontal="center"/>
    </xf>
    <xf numFmtId="0" fontId="4" fillId="3" borderId="0" xfId="0" applyFont="1" applyFill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40" fillId="3" borderId="0" xfId="0" applyFont="1" applyFill="1" applyProtection="1">
      <protection hidden="1"/>
    </xf>
    <xf numFmtId="0" fontId="0" fillId="9" borderId="0" xfId="0" applyFill="1"/>
    <xf numFmtId="0" fontId="2" fillId="9" borderId="0" xfId="0" applyFont="1" applyFill="1"/>
    <xf numFmtId="0" fontId="0" fillId="9" borderId="0" xfId="0" applyFill="1" applyAlignment="1">
      <alignment horizontal="right"/>
    </xf>
    <xf numFmtId="0" fontId="0" fillId="9" borderId="0" xfId="0" applyFill="1" applyAlignment="1">
      <alignment horizontal="center"/>
    </xf>
    <xf numFmtId="0" fontId="4" fillId="10" borderId="12" xfId="0" applyFont="1" applyFill="1" applyBorder="1" applyAlignment="1">
      <alignment horizontal="center"/>
    </xf>
    <xf numFmtId="1" fontId="4" fillId="6" borderId="13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Protection="1">
      <protection hidden="1"/>
    </xf>
    <xf numFmtId="0" fontId="40" fillId="3" borderId="0" xfId="0" applyFont="1" applyFill="1" applyBorder="1" applyProtection="1">
      <protection hidden="1"/>
    </xf>
    <xf numFmtId="0" fontId="19" fillId="5" borderId="14" xfId="0" applyFont="1" applyFill="1" applyBorder="1" applyAlignment="1">
      <alignment vertical="center" shrinkToFit="1"/>
    </xf>
    <xf numFmtId="0" fontId="19" fillId="7" borderId="14" xfId="0" applyFont="1" applyFill="1" applyBorder="1" applyAlignment="1">
      <alignment vertical="center" wrapText="1"/>
    </xf>
    <xf numFmtId="0" fontId="42" fillId="53" borderId="0" xfId="0" applyFont="1" applyFill="1" applyBorder="1"/>
    <xf numFmtId="0" fontId="42" fillId="53" borderId="0" xfId="0" applyFont="1" applyFill="1" applyBorder="1" applyProtection="1">
      <protection hidden="1"/>
    </xf>
    <xf numFmtId="2" fontId="43" fillId="53" borderId="0" xfId="0" applyNumberFormat="1" applyFont="1" applyFill="1" applyBorder="1" applyAlignment="1" applyProtection="1">
      <alignment horizontal="center" vertical="center" wrapText="1"/>
      <protection hidden="1"/>
    </xf>
    <xf numFmtId="0" fontId="44" fillId="53" borderId="0" xfId="0" applyFont="1" applyFill="1" applyBorder="1" applyAlignment="1" applyProtection="1">
      <alignment horizontal="center"/>
      <protection hidden="1"/>
    </xf>
    <xf numFmtId="1" fontId="44" fillId="53" borderId="0" xfId="0" applyNumberFormat="1" applyFont="1" applyFill="1" applyBorder="1" applyAlignment="1" applyProtection="1">
      <alignment horizontal="center"/>
      <protection hidden="1"/>
    </xf>
    <xf numFmtId="187" fontId="44" fillId="53" borderId="0" xfId="0" applyNumberFormat="1" applyFont="1" applyFill="1" applyBorder="1" applyAlignment="1" applyProtection="1">
      <alignment horizontal="center"/>
      <protection hidden="1"/>
    </xf>
    <xf numFmtId="2" fontId="44" fillId="53" borderId="0" xfId="0" applyNumberFormat="1" applyFont="1" applyFill="1" applyBorder="1" applyAlignment="1" applyProtection="1">
      <alignment horizontal="center" vertical="center" wrapText="1"/>
      <protection hidden="1"/>
    </xf>
    <xf numFmtId="187" fontId="42" fillId="53" borderId="0" xfId="0" applyNumberFormat="1" applyFont="1" applyFill="1" applyBorder="1" applyProtection="1">
      <protection hidden="1"/>
    </xf>
    <xf numFmtId="188" fontId="42" fillId="53" borderId="0" xfId="0" applyNumberFormat="1" applyFont="1" applyFill="1" applyBorder="1" applyProtection="1">
      <protection hidden="1"/>
    </xf>
    <xf numFmtId="1" fontId="42" fillId="53" borderId="0" xfId="0" applyNumberFormat="1" applyFont="1" applyFill="1" applyBorder="1" applyProtection="1">
      <protection hidden="1"/>
    </xf>
    <xf numFmtId="0" fontId="46" fillId="53" borderId="0" xfId="0" applyFont="1" applyFill="1" applyBorder="1" applyProtection="1">
      <protection hidden="1"/>
    </xf>
    <xf numFmtId="189" fontId="42" fillId="5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42" fillId="53" borderId="0" xfId="0" applyFont="1" applyFill="1" applyBorder="1" applyAlignment="1" applyProtection="1">
      <alignment horizontal="left"/>
      <protection hidden="1"/>
    </xf>
    <xf numFmtId="0" fontId="42" fillId="53" borderId="0" xfId="0" applyFont="1" applyFill="1" applyBorder="1" applyAlignment="1" applyProtection="1">
      <alignment horizontal="right"/>
      <protection hidden="1"/>
    </xf>
    <xf numFmtId="2" fontId="42" fillId="53" borderId="0" xfId="0" applyNumberFormat="1" applyFont="1" applyFill="1" applyBorder="1" applyProtection="1">
      <protection hidden="1"/>
    </xf>
    <xf numFmtId="0" fontId="42" fillId="53" borderId="0" xfId="0" applyFont="1" applyFill="1" applyBorder="1" applyAlignment="1">
      <alignment horizontal="right"/>
    </xf>
    <xf numFmtId="0" fontId="42" fillId="53" borderId="0" xfId="0" applyFont="1" applyFill="1" applyBorder="1" applyAlignment="1" applyProtection="1">
      <protection hidden="1"/>
    </xf>
    <xf numFmtId="0" fontId="42" fillId="53" borderId="0" xfId="0" applyFont="1" applyFill="1" applyBorder="1" applyAlignment="1" applyProtection="1">
      <alignment horizontal="center"/>
      <protection hidden="1"/>
    </xf>
    <xf numFmtId="2" fontId="4" fillId="10" borderId="12" xfId="0" applyNumberFormat="1" applyFont="1" applyFill="1" applyBorder="1" applyAlignment="1">
      <alignment horizontal="center"/>
    </xf>
    <xf numFmtId="0" fontId="42" fillId="53" borderId="0" xfId="0" applyFont="1" applyFill="1" applyProtection="1">
      <protection hidden="1"/>
    </xf>
    <xf numFmtId="1" fontId="42" fillId="53" borderId="0" xfId="0" applyNumberFormat="1" applyFont="1" applyFill="1" applyBorder="1" applyAlignment="1" applyProtection="1">
      <alignment horizontal="center"/>
      <protection hidden="1"/>
    </xf>
    <xf numFmtId="1" fontId="42" fillId="53" borderId="0" xfId="0" applyNumberFormat="1" applyFont="1" applyFill="1" applyBorder="1" applyAlignment="1" applyProtection="1">
      <alignment horizontal="right"/>
      <protection hidden="1"/>
    </xf>
    <xf numFmtId="0" fontId="4" fillId="6" borderId="13" xfId="0" applyFont="1" applyFill="1" applyBorder="1" applyAlignment="1">
      <alignment horizontal="center"/>
    </xf>
    <xf numFmtId="0" fontId="42" fillId="53" borderId="0" xfId="0" applyFont="1" applyFill="1" applyAlignment="1" applyProtection="1">
      <alignment horizontal="right"/>
      <protection hidden="1"/>
    </xf>
    <xf numFmtId="1" fontId="42" fillId="53" borderId="0" xfId="0" applyNumberFormat="1" applyFont="1" applyFill="1" applyAlignment="1" applyProtection="1">
      <alignment horizontal="center"/>
      <protection hidden="1"/>
    </xf>
    <xf numFmtId="0" fontId="42" fillId="53" borderId="0" xfId="0" applyFont="1" applyFill="1" applyAlignment="1" applyProtection="1">
      <alignment horizontal="center"/>
      <protection hidden="1"/>
    </xf>
    <xf numFmtId="1" fontId="42" fillId="53" borderId="0" xfId="0" applyNumberFormat="1" applyFont="1" applyFill="1" applyAlignment="1" applyProtection="1">
      <alignment horizontal="right"/>
      <protection hidden="1"/>
    </xf>
    <xf numFmtId="0" fontId="42" fillId="53" borderId="0" xfId="0" applyFont="1" applyFill="1" applyAlignment="1" applyProtection="1">
      <protection hidden="1"/>
    </xf>
    <xf numFmtId="0" fontId="0" fillId="13" borderId="0" xfId="0" applyFill="1" applyProtection="1">
      <protection hidden="1"/>
    </xf>
    <xf numFmtId="0" fontId="0" fillId="19" borderId="0" xfId="0" applyFill="1" applyProtection="1">
      <protection hidden="1"/>
    </xf>
    <xf numFmtId="0" fontId="4" fillId="19" borderId="0" xfId="0" applyFont="1" applyFill="1" applyProtection="1">
      <protection hidden="1"/>
    </xf>
    <xf numFmtId="0" fontId="34" fillId="19" borderId="0" xfId="0" applyFont="1" applyFill="1" applyBorder="1" applyAlignment="1" applyProtection="1">
      <alignment horizontal="center"/>
      <protection hidden="1"/>
    </xf>
    <xf numFmtId="1" fontId="34" fillId="19" borderId="0" xfId="0" applyNumberFormat="1" applyFont="1" applyFill="1" applyBorder="1" applyAlignment="1" applyProtection="1">
      <alignment horizontal="center"/>
      <protection hidden="1"/>
    </xf>
    <xf numFmtId="0" fontId="9" fillId="7" borderId="0" xfId="3" applyFont="1" applyFill="1" applyBorder="1" applyAlignment="1">
      <alignment horizontal="left" vertical="center" wrapText="1"/>
    </xf>
    <xf numFmtId="0" fontId="10" fillId="8" borderId="0" xfId="3" applyFont="1" applyFill="1" applyBorder="1" applyAlignment="1">
      <alignment horizontal="center" vertical="center" wrapText="1"/>
    </xf>
    <xf numFmtId="0" fontId="12" fillId="8" borderId="0" xfId="3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justify" vertical="center" wrapText="1"/>
    </xf>
    <xf numFmtId="0" fontId="13" fillId="8" borderId="0" xfId="3" applyFont="1" applyFill="1" applyBorder="1" applyAlignment="1">
      <alignment horizontal="center" vertical="center"/>
    </xf>
    <xf numFmtId="0" fontId="4" fillId="19" borderId="0" xfId="0" applyFont="1" applyFill="1" applyAlignment="1">
      <alignment horizontal="left" wrapText="1"/>
    </xf>
    <xf numFmtId="0" fontId="23" fillId="20" borderId="0" xfId="0" applyFont="1" applyFill="1" applyAlignment="1">
      <alignment horizontal="center" wrapText="1"/>
    </xf>
    <xf numFmtId="0" fontId="23" fillId="20" borderId="0" xfId="0" applyFont="1" applyFill="1" applyAlignment="1">
      <alignment horizontal="center"/>
    </xf>
    <xf numFmtId="0" fontId="0" fillId="19" borderId="0" xfId="0" applyFill="1" applyAlignment="1">
      <alignment horizontal="left" wrapText="1"/>
    </xf>
    <xf numFmtId="0" fontId="0" fillId="19" borderId="0" xfId="0" applyFill="1" applyAlignment="1">
      <alignment horizontal="justify" wrapText="1"/>
    </xf>
    <xf numFmtId="0" fontId="42" fillId="53" borderId="0" xfId="0" applyFont="1" applyFill="1" applyAlignment="1" applyProtection="1">
      <alignment horizontal="center"/>
      <protection hidden="1"/>
    </xf>
    <xf numFmtId="1" fontId="42" fillId="53" borderId="0" xfId="0" applyNumberFormat="1" applyFont="1" applyFill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3" fillId="14" borderId="0" xfId="0" applyFont="1" applyFill="1" applyAlignment="1">
      <alignment horizontal="center"/>
    </xf>
    <xf numFmtId="0" fontId="0" fillId="13" borderId="0" xfId="0" applyFill="1" applyAlignment="1">
      <alignment horizontal="left" wrapText="1"/>
    </xf>
    <xf numFmtId="0" fontId="4" fillId="13" borderId="10" xfId="0" applyFont="1" applyFill="1" applyBorder="1" applyAlignment="1">
      <alignment horizontal="justify" wrapText="1"/>
    </xf>
    <xf numFmtId="0" fontId="0" fillId="13" borderId="10" xfId="0" applyFill="1" applyBorder="1" applyAlignment="1">
      <alignment horizontal="justify" wrapText="1"/>
    </xf>
    <xf numFmtId="0" fontId="19" fillId="11" borderId="7" xfId="0" applyFont="1" applyFill="1" applyBorder="1" applyAlignment="1">
      <alignment horizontal="center" vertical="center" wrapText="1"/>
    </xf>
    <xf numFmtId="9" fontId="19" fillId="11" borderId="7" xfId="0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horizontal="justify" wrapText="1"/>
    </xf>
    <xf numFmtId="0" fontId="4" fillId="13" borderId="0" xfId="0" applyFont="1" applyFill="1" applyAlignment="1">
      <alignment horizontal="left" wrapText="1"/>
    </xf>
    <xf numFmtId="0" fontId="28" fillId="15" borderId="0" xfId="0" applyFont="1" applyFill="1" applyAlignment="1">
      <alignment horizontal="center" wrapText="1"/>
    </xf>
    <xf numFmtId="0" fontId="28" fillId="15" borderId="0" xfId="0" applyFont="1" applyFill="1" applyAlignment="1">
      <alignment horizontal="center"/>
    </xf>
    <xf numFmtId="0" fontId="0" fillId="16" borderId="0" xfId="0" applyFill="1" applyAlignment="1">
      <alignment horizontal="justify" wrapText="1"/>
    </xf>
    <xf numFmtId="0" fontId="4" fillId="16" borderId="10" xfId="0" applyFont="1" applyFill="1" applyBorder="1" applyAlignment="1">
      <alignment horizontal="justify" wrapText="1"/>
    </xf>
    <xf numFmtId="0" fontId="0" fillId="16" borderId="10" xfId="0" applyFill="1" applyBorder="1" applyAlignment="1">
      <alignment horizontal="justify" wrapText="1"/>
    </xf>
    <xf numFmtId="0" fontId="0" fillId="16" borderId="0" xfId="0" applyFill="1" applyAlignment="1">
      <alignment horizontal="left" vertical="top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left"/>
    </xf>
    <xf numFmtId="0" fontId="4" fillId="16" borderId="0" xfId="0" applyFont="1" applyFill="1" applyAlignment="1">
      <alignment horizontal="left" wrapText="1"/>
    </xf>
    <xf numFmtId="0" fontId="4" fillId="16" borderId="10" xfId="0" applyFont="1" applyFill="1" applyBorder="1" applyAlignment="1">
      <alignment horizontal="left" wrapText="1"/>
    </xf>
    <xf numFmtId="0" fontId="4" fillId="16" borderId="0" xfId="0" applyFont="1" applyFill="1" applyAlignment="1">
      <alignment horizontal="left"/>
    </xf>
    <xf numFmtId="0" fontId="42" fillId="53" borderId="0" xfId="0" applyFont="1" applyFill="1" applyBorder="1" applyAlignment="1" applyProtection="1">
      <alignment horizontal="left"/>
      <protection hidden="1"/>
    </xf>
    <xf numFmtId="0" fontId="4" fillId="12" borderId="0" xfId="0" applyFont="1" applyFill="1" applyAlignment="1">
      <alignment horizontal="justify" wrapText="1"/>
    </xf>
    <xf numFmtId="0" fontId="23" fillId="17" borderId="0" xfId="0" applyFont="1" applyFill="1" applyAlignment="1">
      <alignment horizontal="center" wrapText="1"/>
    </xf>
    <xf numFmtId="0" fontId="23" fillId="17" borderId="0" xfId="0" applyFont="1" applyFill="1" applyAlignment="1">
      <alignment horizontal="center"/>
    </xf>
    <xf numFmtId="0" fontId="4" fillId="12" borderId="10" xfId="0" applyFont="1" applyFill="1" applyBorder="1" applyAlignment="1">
      <alignment horizontal="justify" wrapText="1"/>
    </xf>
    <xf numFmtId="0" fontId="0" fillId="12" borderId="10" xfId="0" applyFill="1" applyBorder="1" applyAlignment="1">
      <alignment horizontal="justify" wrapText="1"/>
    </xf>
    <xf numFmtId="0" fontId="0" fillId="12" borderId="0" xfId="0" applyFill="1" applyAlignment="1">
      <alignment horizontal="left" wrapText="1"/>
    </xf>
    <xf numFmtId="0" fontId="42" fillId="53" borderId="0" xfId="0" applyFont="1" applyFill="1" applyBorder="1" applyAlignment="1">
      <alignment horizontal="left"/>
    </xf>
    <xf numFmtId="0" fontId="4" fillId="12" borderId="0" xfId="0" applyFont="1" applyFill="1" applyAlignment="1">
      <alignment horizontal="left" wrapText="1"/>
    </xf>
    <xf numFmtId="0" fontId="0" fillId="16" borderId="0" xfId="0" applyFill="1" applyAlignment="1">
      <alignment horizontal="left" wrapText="1"/>
    </xf>
    <xf numFmtId="0" fontId="33" fillId="15" borderId="0" xfId="0" applyFont="1" applyFill="1" applyAlignment="1">
      <alignment horizontal="center"/>
    </xf>
    <xf numFmtId="0" fontId="4" fillId="16" borderId="0" xfId="0" applyFont="1" applyFill="1" applyAlignment="1">
      <alignment horizontal="justify" wrapText="1"/>
    </xf>
    <xf numFmtId="0" fontId="0" fillId="16" borderId="0" xfId="0" applyFont="1" applyFill="1" applyAlignment="1">
      <alignment horizontal="justify" wrapText="1"/>
    </xf>
    <xf numFmtId="0" fontId="25" fillId="16" borderId="1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32" fillId="4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25" fillId="3" borderId="0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center" vertical="top" wrapText="1"/>
    </xf>
    <xf numFmtId="0" fontId="37" fillId="23" borderId="0" xfId="0" applyFont="1" applyFill="1" applyAlignment="1">
      <alignment horizontal="center" wrapText="1"/>
    </xf>
    <xf numFmtId="0" fontId="4" fillId="36" borderId="0" xfId="0" applyFont="1" applyFill="1" applyAlignment="1">
      <alignment horizontal="left" wrapText="1"/>
    </xf>
    <xf numFmtId="0" fontId="0" fillId="36" borderId="0" xfId="0" applyFill="1" applyAlignment="1">
      <alignment horizontal="left" wrapText="1"/>
    </xf>
    <xf numFmtId="0" fontId="43" fillId="53" borderId="0" xfId="0" applyFont="1" applyFill="1" applyBorder="1" applyAlignment="1" applyProtection="1">
      <alignment horizontal="center" vertical="center" wrapText="1"/>
      <protection hidden="1"/>
    </xf>
    <xf numFmtId="0" fontId="19" fillId="50" borderId="20" xfId="0" applyFont="1" applyFill="1" applyBorder="1" applyAlignment="1">
      <alignment horizontal="center" vertical="center"/>
    </xf>
    <xf numFmtId="0" fontId="19" fillId="50" borderId="24" xfId="0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 wrapText="1"/>
    </xf>
    <xf numFmtId="0" fontId="0" fillId="16" borderId="0" xfId="0" applyFill="1" applyBorder="1" applyAlignment="1">
      <alignment horizontal="left" wrapText="1"/>
    </xf>
    <xf numFmtId="0" fontId="43" fillId="53" borderId="0" xfId="0" applyFont="1" applyFill="1" applyBorder="1" applyAlignment="1" applyProtection="1">
      <alignment horizontal="center" vertical="center" shrinkToFit="1"/>
      <protection hidden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1" fontId="19" fillId="12" borderId="12" xfId="0" applyNumberFormat="1" applyFont="1" applyFill="1" applyBorder="1" applyAlignment="1" applyProtection="1">
      <alignment horizontal="center"/>
      <protection hidden="1"/>
    </xf>
    <xf numFmtId="1" fontId="35" fillId="36" borderId="8" xfId="0" applyNumberFormat="1" applyFont="1" applyFill="1" applyBorder="1" applyAlignment="1" applyProtection="1">
      <alignment horizontal="center"/>
      <protection hidden="1"/>
    </xf>
    <xf numFmtId="1" fontId="35" fillId="37" borderId="8" xfId="0" applyNumberFormat="1" applyFont="1" applyFill="1" applyBorder="1" applyAlignment="1" applyProtection="1">
      <alignment horizontal="center"/>
      <protection hidden="1"/>
    </xf>
    <xf numFmtId="1" fontId="19" fillId="42" borderId="8" xfId="0" applyNumberFormat="1" applyFont="1" applyFill="1" applyBorder="1" applyAlignment="1" applyProtection="1">
      <alignment horizontal="center"/>
      <protection hidden="1"/>
    </xf>
    <xf numFmtId="1" fontId="19" fillId="43" borderId="8" xfId="0" applyNumberFormat="1" applyFont="1" applyFill="1" applyBorder="1" applyAlignment="1" applyProtection="1">
      <alignment horizontal="center"/>
      <protection hidden="1"/>
    </xf>
    <xf numFmtId="1" fontId="19" fillId="44" borderId="8" xfId="0" applyNumberFormat="1" applyFont="1" applyFill="1" applyBorder="1" applyAlignment="1" applyProtection="1">
      <alignment horizontal="center"/>
      <protection hidden="1"/>
    </xf>
    <xf numFmtId="1" fontId="19" fillId="45" borderId="11" xfId="0" applyNumberFormat="1" applyFont="1" applyFill="1" applyBorder="1" applyAlignment="1" applyProtection="1">
      <alignment horizontal="center"/>
      <protection hidden="1"/>
    </xf>
    <xf numFmtId="1" fontId="19" fillId="6" borderId="18" xfId="0" applyNumberFormat="1" applyFont="1" applyFill="1" applyBorder="1" applyAlignment="1" applyProtection="1">
      <alignment horizontal="center"/>
      <protection hidden="1"/>
    </xf>
    <xf numFmtId="1" fontId="19" fillId="6" borderId="8" xfId="0" applyNumberFormat="1" applyFont="1" applyFill="1" applyBorder="1" applyAlignment="1" applyProtection="1">
      <alignment horizontal="center"/>
      <protection hidden="1"/>
    </xf>
    <xf numFmtId="1" fontId="19" fillId="27" borderId="11" xfId="0" applyNumberFormat="1" applyFont="1" applyFill="1" applyBorder="1" applyAlignment="1" applyProtection="1">
      <alignment horizontal="center"/>
      <protection hidden="1"/>
    </xf>
    <xf numFmtId="1" fontId="19" fillId="6" borderId="5" xfId="0" applyNumberFormat="1" applyFont="1" applyFill="1" applyBorder="1" applyAlignment="1" applyProtection="1">
      <alignment horizontal="center"/>
      <protection hidden="1"/>
    </xf>
    <xf numFmtId="1" fontId="35" fillId="36" borderId="5" xfId="0" applyNumberFormat="1" applyFont="1" applyFill="1" applyBorder="1" applyAlignment="1" applyProtection="1">
      <alignment horizontal="center"/>
      <protection hidden="1"/>
    </xf>
    <xf numFmtId="1" fontId="35" fillId="38" borderId="8" xfId="0" applyNumberFormat="1" applyFont="1" applyFill="1" applyBorder="1" applyAlignment="1" applyProtection="1">
      <alignment horizontal="center"/>
      <protection hidden="1"/>
    </xf>
    <xf numFmtId="1" fontId="35" fillId="39" borderId="8" xfId="0" applyNumberFormat="1" applyFont="1" applyFill="1" applyBorder="1" applyAlignment="1" applyProtection="1">
      <alignment horizontal="center"/>
      <protection hidden="1"/>
    </xf>
    <xf numFmtId="1" fontId="35" fillId="40" borderId="11" xfId="0" applyNumberFormat="1" applyFont="1" applyFill="1" applyBorder="1" applyAlignment="1" applyProtection="1">
      <alignment horizontal="center"/>
      <protection hidden="1"/>
    </xf>
    <xf numFmtId="1" fontId="19" fillId="6" borderId="19" xfId="0" applyNumberFormat="1" applyFont="1" applyFill="1" applyBorder="1" applyAlignment="1" applyProtection="1">
      <alignment horizontal="center"/>
      <protection hidden="1"/>
    </xf>
    <xf numFmtId="1" fontId="19" fillId="38" borderId="14" xfId="0" applyNumberFormat="1" applyFont="1" applyFill="1" applyBorder="1" applyAlignment="1" applyProtection="1">
      <alignment horizontal="center"/>
      <protection hidden="1"/>
    </xf>
    <xf numFmtId="2" fontId="19" fillId="25" borderId="0" xfId="0" applyNumberFormat="1" applyFont="1" applyFill="1" applyBorder="1" applyAlignment="1" applyProtection="1">
      <alignment horizontal="center"/>
      <protection hidden="1"/>
    </xf>
    <xf numFmtId="1" fontId="19" fillId="24" borderId="23" xfId="0" applyNumberFormat="1" applyFont="1" applyFill="1" applyBorder="1" applyAlignment="1" applyProtection="1">
      <alignment horizontal="center"/>
      <protection hidden="1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19" fillId="18" borderId="7" xfId="0" applyFont="1" applyFill="1" applyBorder="1" applyAlignment="1" applyProtection="1">
      <alignment horizontal="center"/>
      <protection hidden="1"/>
    </xf>
    <xf numFmtId="0" fontId="19" fillId="18" borderId="23" xfId="0" applyFont="1" applyFill="1" applyBorder="1" applyAlignment="1" applyProtection="1">
      <alignment horizontal="center"/>
      <protection hidden="1"/>
    </xf>
    <xf numFmtId="0" fontId="0" fillId="46" borderId="10" xfId="0" applyFill="1" applyBorder="1" applyAlignment="1" applyProtection="1">
      <alignment horizontal="center"/>
      <protection hidden="1"/>
    </xf>
    <xf numFmtId="0" fontId="19" fillId="46" borderId="3" xfId="0" applyFont="1" applyFill="1" applyBorder="1" applyAlignment="1" applyProtection="1">
      <alignment horizontal="center"/>
      <protection hidden="1"/>
    </xf>
    <xf numFmtId="0" fontId="19" fillId="47" borderId="30" xfId="0" applyFont="1" applyFill="1" applyBorder="1" applyAlignment="1" applyProtection="1">
      <alignment horizontal="center"/>
      <protection hidden="1"/>
    </xf>
    <xf numFmtId="0" fontId="19" fillId="46" borderId="0" xfId="0" applyFont="1" applyFill="1" applyBorder="1" applyAlignment="1" applyProtection="1">
      <alignment horizontal="center"/>
      <protection hidden="1"/>
    </xf>
    <xf numFmtId="0" fontId="19" fillId="47" borderId="31" xfId="0" applyFont="1" applyFill="1" applyBorder="1" applyAlignment="1" applyProtection="1">
      <alignment horizontal="center"/>
      <protection hidden="1"/>
    </xf>
    <xf numFmtId="0" fontId="19" fillId="46" borderId="10" xfId="0" applyFont="1" applyFill="1" applyBorder="1" applyAlignment="1" applyProtection="1">
      <alignment horizontal="center"/>
      <protection hidden="1"/>
    </xf>
    <xf numFmtId="0" fontId="19" fillId="47" borderId="32" xfId="0" applyFont="1" applyFill="1" applyBorder="1" applyAlignment="1" applyProtection="1">
      <alignment horizontal="center"/>
      <protection hidden="1"/>
    </xf>
    <xf numFmtId="1" fontId="19" fillId="48" borderId="12" xfId="0" applyNumberFormat="1" applyFont="1" applyFill="1" applyBorder="1" applyAlignment="1" applyProtection="1">
      <alignment horizontal="center" vertical="center" wrapText="1"/>
      <protection hidden="1"/>
    </xf>
    <xf numFmtId="1" fontId="19" fillId="28" borderId="12" xfId="0" applyNumberFormat="1" applyFont="1" applyFill="1" applyBorder="1" applyAlignment="1" applyProtection="1">
      <alignment horizontal="center"/>
      <protection hidden="1"/>
    </xf>
    <xf numFmtId="1" fontId="35" fillId="36" borderId="13" xfId="0" applyNumberFormat="1" applyFont="1" applyFill="1" applyBorder="1" applyAlignment="1" applyProtection="1">
      <alignment horizontal="center"/>
      <protection hidden="1"/>
    </xf>
    <xf numFmtId="1" fontId="19" fillId="7" borderId="33" xfId="0" applyNumberFormat="1" applyFont="1" applyFill="1" applyBorder="1" applyAlignment="1" applyProtection="1">
      <alignment horizontal="center" vertical="center"/>
      <protection hidden="1"/>
    </xf>
    <xf numFmtId="1" fontId="19" fillId="11" borderId="33" xfId="0" applyNumberFormat="1" applyFont="1" applyFill="1" applyBorder="1" applyAlignment="1" applyProtection="1">
      <alignment horizontal="center" vertical="center"/>
      <protection hidden="1"/>
    </xf>
    <xf numFmtId="1" fontId="19" fillId="25" borderId="8" xfId="0" applyNumberFormat="1" applyFont="1" applyFill="1" applyBorder="1" applyAlignment="1" applyProtection="1">
      <alignment horizontal="center" vertical="center"/>
      <protection hidden="1"/>
    </xf>
    <xf numFmtId="1" fontId="19" fillId="28" borderId="33" xfId="0" applyNumberFormat="1" applyFont="1" applyFill="1" applyBorder="1" applyAlignment="1" applyProtection="1">
      <alignment horizontal="center" vertical="center"/>
      <protection hidden="1"/>
    </xf>
    <xf numFmtId="1" fontId="19" fillId="6" borderId="33" xfId="0" applyNumberFormat="1" applyFont="1" applyFill="1" applyBorder="1" applyAlignment="1" applyProtection="1">
      <alignment horizontal="center"/>
      <protection hidden="1"/>
    </xf>
    <xf numFmtId="1" fontId="19" fillId="19" borderId="8" xfId="0" applyNumberFormat="1" applyFont="1" applyFill="1" applyBorder="1" applyAlignment="1" applyProtection="1">
      <alignment horizontal="center"/>
      <protection hidden="1"/>
    </xf>
    <xf numFmtId="1" fontId="19" fillId="26" borderId="14" xfId="0" applyNumberFormat="1" applyFont="1" applyFill="1" applyBorder="1" applyAlignment="1" applyProtection="1">
      <alignment horizontal="center" vertical="center"/>
      <protection hidden="1"/>
    </xf>
    <xf numFmtId="1" fontId="19" fillId="27" borderId="14" xfId="0" applyNumberFormat="1" applyFont="1" applyFill="1" applyBorder="1" applyAlignment="1" applyProtection="1">
      <alignment horizontal="center"/>
      <protection hidden="1"/>
    </xf>
    <xf numFmtId="1" fontId="19" fillId="25" borderId="11" xfId="0" applyNumberFormat="1" applyFont="1" applyFill="1" applyBorder="1" applyAlignment="1" applyProtection="1">
      <alignment horizontal="center"/>
      <protection hidden="1"/>
    </xf>
  </cellXfs>
  <cellStyles count="11">
    <cellStyle name="Normal" xfId="0" builtinId="0"/>
    <cellStyle name="เครื่องหมายจุลภาค 2" xfId="1"/>
    <cellStyle name="เซลล์ตรวจสอบ 2" xfId="2"/>
    <cellStyle name="ปกติ 2" xfId="8"/>
    <cellStyle name="ปกติ 2 2" xfId="3"/>
    <cellStyle name="ปกติ 2 2 2" xfId="4"/>
    <cellStyle name="ปกติ 3" xfId="9"/>
    <cellStyle name="ปกติ 3 2" xfId="7"/>
    <cellStyle name="ปกติ 4" xfId="5"/>
    <cellStyle name="ปกติ 5" xfId="6"/>
    <cellStyle name="ปกติ 6" xfId="10"/>
  </cellStyles>
  <dxfs count="0"/>
  <tableStyles count="0" defaultTableStyle="TableStyleMedium9" defaultPivotStyle="PivotStyleLight16"/>
  <colors>
    <mruColors>
      <color rgb="FF0000FF"/>
      <color rgb="FF3333FF"/>
      <color rgb="FF3366FF"/>
      <color rgb="FFEBF6F9"/>
      <color rgb="FFFEF1E6"/>
      <color rgb="FFE5F3F7"/>
      <color rgb="FFFFFFAB"/>
      <color rgb="FFFFFF69"/>
      <color rgb="FFFCD6B6"/>
      <color rgb="FFFDCF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12</xdr:row>
          <xdr:rowOff>104775</xdr:rowOff>
        </xdr:from>
        <xdr:to>
          <xdr:col>3</xdr:col>
          <xdr:colOff>257175</xdr:colOff>
          <xdr:row>15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123825</xdr:rowOff>
        </xdr:from>
        <xdr:to>
          <xdr:col>3</xdr:col>
          <xdr:colOff>104775</xdr:colOff>
          <xdr:row>21</xdr:row>
          <xdr:rowOff>114300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10</xdr:row>
          <xdr:rowOff>238125</xdr:rowOff>
        </xdr:from>
        <xdr:to>
          <xdr:col>3</xdr:col>
          <xdr:colOff>1247775</xdr:colOff>
          <xdr:row>11</xdr:row>
          <xdr:rowOff>542925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12</xdr:row>
          <xdr:rowOff>123825</xdr:rowOff>
        </xdr:from>
        <xdr:to>
          <xdr:col>4</xdr:col>
          <xdr:colOff>1552575</xdr:colOff>
          <xdr:row>15</xdr:row>
          <xdr:rowOff>85725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66675</xdr:rowOff>
        </xdr:from>
        <xdr:to>
          <xdr:col>3</xdr:col>
          <xdr:colOff>847725</xdr:colOff>
          <xdr:row>18</xdr:row>
          <xdr:rowOff>200025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12</xdr:row>
          <xdr:rowOff>0</xdr:rowOff>
        </xdr:from>
        <xdr:to>
          <xdr:col>3</xdr:col>
          <xdr:colOff>1143000</xdr:colOff>
          <xdr:row>12</xdr:row>
          <xdr:rowOff>523875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14</xdr:row>
          <xdr:rowOff>200025</xdr:rowOff>
        </xdr:from>
        <xdr:to>
          <xdr:col>3</xdr:col>
          <xdr:colOff>600075</xdr:colOff>
          <xdr:row>16</xdr:row>
          <xdr:rowOff>161925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11</xdr:row>
          <xdr:rowOff>200025</xdr:rowOff>
        </xdr:from>
        <xdr:to>
          <xdr:col>3</xdr:col>
          <xdr:colOff>600075</xdr:colOff>
          <xdr:row>13</xdr:row>
          <xdr:rowOff>161925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57150</xdr:rowOff>
        </xdr:from>
        <xdr:to>
          <xdr:col>6</xdr:col>
          <xdr:colOff>76200</xdr:colOff>
          <xdr:row>20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10</xdr:row>
          <xdr:rowOff>581025</xdr:rowOff>
        </xdr:from>
        <xdr:to>
          <xdr:col>4</xdr:col>
          <xdr:colOff>381000</xdr:colOff>
          <xdr:row>15</xdr:row>
          <xdr:rowOff>66675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11</xdr:row>
          <xdr:rowOff>152400</xdr:rowOff>
        </xdr:from>
        <xdr:to>
          <xdr:col>2</xdr:col>
          <xdr:colOff>104775</xdr:colOff>
          <xdr:row>12</xdr:row>
          <xdr:rowOff>238125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104775</xdr:rowOff>
        </xdr:from>
        <xdr:to>
          <xdr:col>2</xdr:col>
          <xdr:colOff>762000</xdr:colOff>
          <xdr:row>12</xdr:row>
          <xdr:rowOff>257175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4</xdr:row>
          <xdr:rowOff>76200</xdr:rowOff>
        </xdr:from>
        <xdr:to>
          <xdr:col>4</xdr:col>
          <xdr:colOff>638175</xdr:colOff>
          <xdr:row>5</xdr:row>
          <xdr:rowOff>180975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4</xdr:col>
          <xdr:colOff>762000</xdr:colOff>
          <xdr:row>14</xdr:row>
          <xdr:rowOff>504825</xdr:rowOff>
        </xdr:to>
        <xdr:sp macro="" textlink="">
          <xdr:nvSpPr>
            <xdr:cNvPr id="21510" name="Object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3;&#3636;&#3648;&#3588;&#3619;&#3634;&#3632;&#3627;&#3660;&#3619;&#3657;&#3629;&#3618;&#3621;&#36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0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2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4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3.e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9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1"/>
  <sheetViews>
    <sheetView showGridLines="0" tabSelected="1" workbookViewId="0"/>
  </sheetViews>
  <sheetFormatPr defaultRowHeight="23.25" x14ac:dyDescent="0.5"/>
  <cols>
    <col min="1" max="1" width="2.42578125" style="18" customWidth="1"/>
    <col min="2" max="8" width="13.5703125" style="18" customWidth="1"/>
    <col min="9" max="9" width="2.42578125" style="18" customWidth="1"/>
    <col min="10" max="16384" width="9.140625" style="18"/>
  </cols>
  <sheetData>
    <row r="1" spans="1:12" s="12" customFormat="1" ht="15" customHeight="1" x14ac:dyDescent="0.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12" s="12" customFormat="1" ht="15" customHeight="1" x14ac:dyDescent="0.5">
      <c r="A2" s="11"/>
      <c r="B2" s="13"/>
      <c r="C2" s="13"/>
      <c r="D2" s="13"/>
      <c r="E2" s="13"/>
      <c r="F2" s="13"/>
      <c r="G2" s="13"/>
      <c r="H2" s="13"/>
      <c r="I2" s="14"/>
      <c r="J2" s="15"/>
      <c r="K2" s="15"/>
      <c r="L2" s="15"/>
    </row>
    <row r="3" spans="1:12" ht="39.75" customHeight="1" x14ac:dyDescent="0.5">
      <c r="A3" s="11"/>
      <c r="B3" s="298" t="s">
        <v>36</v>
      </c>
      <c r="C3" s="298"/>
      <c r="D3" s="298"/>
      <c r="E3" s="298"/>
      <c r="F3" s="298"/>
      <c r="G3" s="298"/>
      <c r="H3" s="298"/>
      <c r="I3" s="16"/>
      <c r="J3" s="17"/>
      <c r="K3" s="17"/>
      <c r="L3" s="17"/>
    </row>
    <row r="4" spans="1:12" ht="26.25" x14ac:dyDescent="0.5">
      <c r="A4" s="11"/>
      <c r="B4" s="299" t="s">
        <v>17</v>
      </c>
      <c r="C4" s="299"/>
      <c r="D4" s="299"/>
      <c r="E4" s="299"/>
      <c r="F4" s="299"/>
      <c r="G4" s="299"/>
      <c r="H4" s="299"/>
      <c r="I4" s="16"/>
      <c r="J4" s="17"/>
      <c r="K4" s="17"/>
      <c r="L4" s="17"/>
    </row>
    <row r="5" spans="1:12" ht="26.25" x14ac:dyDescent="0.5">
      <c r="A5" s="11"/>
      <c r="B5" s="302" t="s">
        <v>216</v>
      </c>
      <c r="C5" s="302"/>
      <c r="D5" s="302"/>
      <c r="E5" s="302"/>
      <c r="F5" s="302"/>
      <c r="G5" s="302"/>
      <c r="H5" s="302"/>
      <c r="I5" s="16"/>
      <c r="J5" s="17"/>
      <c r="K5" s="17"/>
      <c r="L5" s="17"/>
    </row>
    <row r="6" spans="1:12" s="22" customFormat="1" x14ac:dyDescent="0.45">
      <c r="A6" s="19"/>
      <c r="B6" s="300" t="s">
        <v>215</v>
      </c>
      <c r="C6" s="300"/>
      <c r="D6" s="300"/>
      <c r="E6" s="300"/>
      <c r="F6" s="300"/>
      <c r="G6" s="300"/>
      <c r="H6" s="300"/>
      <c r="I6" s="20"/>
      <c r="J6" s="21"/>
      <c r="K6" s="21"/>
      <c r="L6" s="21"/>
    </row>
    <row r="7" spans="1:12" ht="15" customHeight="1" x14ac:dyDescent="0.5">
      <c r="A7" s="23"/>
      <c r="B7" s="24"/>
      <c r="C7" s="24"/>
      <c r="D7" s="24"/>
      <c r="E7" s="24"/>
      <c r="F7" s="24"/>
      <c r="G7" s="24"/>
      <c r="H7" s="24"/>
      <c r="I7" s="23"/>
      <c r="J7" s="17"/>
      <c r="K7" s="17"/>
      <c r="L7" s="17"/>
    </row>
    <row r="8" spans="1:12" ht="15" customHeight="1" x14ac:dyDescent="0.5">
      <c r="A8" s="11"/>
      <c r="B8" s="25"/>
      <c r="C8" s="26"/>
      <c r="D8" s="27"/>
      <c r="E8" s="27"/>
      <c r="F8" s="27"/>
      <c r="G8" s="27"/>
      <c r="H8" s="27"/>
      <c r="I8" s="14"/>
      <c r="J8" s="17"/>
      <c r="K8" s="17"/>
      <c r="L8" s="17"/>
    </row>
    <row r="9" spans="1:12" s="30" customFormat="1" x14ac:dyDescent="0.5">
      <c r="A9" s="28"/>
      <c r="B9" s="29" t="s">
        <v>18</v>
      </c>
      <c r="C9" s="26"/>
      <c r="D9" s="27"/>
      <c r="E9" s="27"/>
      <c r="F9" s="27"/>
      <c r="G9" s="27"/>
      <c r="H9" s="27"/>
      <c r="I9" s="14"/>
      <c r="J9" s="17"/>
      <c r="K9" s="17"/>
      <c r="L9" s="17"/>
    </row>
    <row r="10" spans="1:12" s="31" customFormat="1" ht="93" customHeight="1" x14ac:dyDescent="0.5">
      <c r="A10" s="28"/>
      <c r="B10" s="301" t="s">
        <v>110</v>
      </c>
      <c r="C10" s="301"/>
      <c r="D10" s="301"/>
      <c r="E10" s="301"/>
      <c r="F10" s="301"/>
      <c r="G10" s="301"/>
      <c r="H10" s="301"/>
      <c r="I10" s="14"/>
      <c r="J10" s="15"/>
      <c r="K10" s="15"/>
      <c r="L10" s="15"/>
    </row>
    <row r="11" spans="1:12" s="35" customFormat="1" ht="48.75" customHeight="1" x14ac:dyDescent="0.5">
      <c r="A11" s="32"/>
      <c r="B11" s="301" t="s">
        <v>111</v>
      </c>
      <c r="C11" s="301"/>
      <c r="D11" s="301"/>
      <c r="E11" s="301"/>
      <c r="F11" s="301"/>
      <c r="G11" s="301"/>
      <c r="H11" s="301"/>
      <c r="I11" s="33"/>
      <c r="J11" s="34"/>
      <c r="K11" s="34"/>
      <c r="L11" s="34"/>
    </row>
    <row r="12" spans="1:12" ht="23.25" customHeight="1" x14ac:dyDescent="0.5">
      <c r="A12" s="11"/>
      <c r="B12" s="297" t="s">
        <v>37</v>
      </c>
      <c r="C12" s="297"/>
      <c r="D12" s="297"/>
      <c r="E12" s="297"/>
      <c r="F12" s="297"/>
      <c r="G12" s="297"/>
      <c r="H12" s="297"/>
      <c r="I12" s="14"/>
      <c r="J12" s="17"/>
      <c r="K12" s="17"/>
      <c r="L12" s="17"/>
    </row>
    <row r="13" spans="1:12" ht="23.25" customHeight="1" x14ac:dyDescent="0.5">
      <c r="A13" s="11"/>
      <c r="B13" s="297" t="s">
        <v>38</v>
      </c>
      <c r="C13" s="297"/>
      <c r="D13" s="297"/>
      <c r="E13" s="297"/>
      <c r="F13" s="297"/>
      <c r="G13" s="297"/>
      <c r="H13" s="297"/>
      <c r="I13" s="14"/>
      <c r="J13" s="17"/>
      <c r="K13" s="17"/>
      <c r="L13" s="17"/>
    </row>
    <row r="14" spans="1:12" ht="23.25" customHeight="1" x14ac:dyDescent="0.5">
      <c r="A14" s="11"/>
      <c r="B14" s="297" t="s">
        <v>40</v>
      </c>
      <c r="C14" s="297"/>
      <c r="D14" s="297"/>
      <c r="E14" s="297"/>
      <c r="F14" s="297"/>
      <c r="G14" s="297"/>
      <c r="H14" s="297"/>
      <c r="I14" s="14"/>
      <c r="J14" s="17"/>
      <c r="K14" s="17"/>
      <c r="L14" s="17"/>
    </row>
    <row r="15" spans="1:12" ht="23.25" customHeight="1" x14ac:dyDescent="0.5">
      <c r="A15" s="11"/>
      <c r="B15" s="297" t="s">
        <v>39</v>
      </c>
      <c r="C15" s="297"/>
      <c r="D15" s="297"/>
      <c r="E15" s="297"/>
      <c r="F15" s="297"/>
      <c r="G15" s="297"/>
      <c r="H15" s="297"/>
      <c r="I15" s="14"/>
      <c r="J15" s="17"/>
      <c r="K15" s="17"/>
      <c r="L15" s="17"/>
    </row>
    <row r="16" spans="1:12" ht="23.25" customHeight="1" x14ac:dyDescent="0.5">
      <c r="A16" s="11"/>
      <c r="B16" s="297"/>
      <c r="C16" s="297"/>
      <c r="D16" s="297"/>
      <c r="E16" s="297"/>
      <c r="F16" s="297"/>
      <c r="G16" s="297"/>
      <c r="H16" s="297"/>
      <c r="I16" s="14"/>
      <c r="J16" s="17"/>
      <c r="K16" s="17"/>
      <c r="L16" s="17"/>
    </row>
    <row r="17" spans="1:12" ht="23.25" customHeight="1" x14ac:dyDescent="0.5">
      <c r="A17" s="11"/>
      <c r="B17" s="11"/>
      <c r="C17" s="11"/>
      <c r="D17" s="11"/>
      <c r="E17" s="11"/>
      <c r="F17" s="11"/>
      <c r="G17" s="11"/>
      <c r="H17" s="11"/>
      <c r="I17" s="14"/>
      <c r="J17" s="17"/>
      <c r="K17" s="17"/>
      <c r="L17" s="17"/>
    </row>
    <row r="18" spans="1:12" x14ac:dyDescent="0.5">
      <c r="A18" s="12"/>
      <c r="B18" s="12"/>
      <c r="C18" s="12"/>
      <c r="D18" s="12"/>
      <c r="E18" s="12"/>
      <c r="F18" s="12"/>
      <c r="G18" s="12"/>
      <c r="H18" s="12"/>
      <c r="I18" s="15"/>
      <c r="J18" s="17"/>
      <c r="K18" s="17"/>
      <c r="L18" s="17"/>
    </row>
    <row r="19" spans="1:12" s="37" customFormat="1" x14ac:dyDescent="0.5">
      <c r="A19" s="36"/>
      <c r="B19" s="12"/>
      <c r="C19" s="12"/>
      <c r="D19" s="12"/>
      <c r="E19" s="12"/>
      <c r="F19" s="12"/>
      <c r="G19" s="12"/>
      <c r="H19" s="12"/>
      <c r="I19" s="36"/>
    </row>
    <row r="20" spans="1:12" ht="15" customHeight="1" x14ac:dyDescent="0.5">
      <c r="A20" s="12"/>
      <c r="B20" s="12"/>
      <c r="C20" s="12"/>
      <c r="D20" s="12"/>
      <c r="E20" s="12"/>
      <c r="F20" s="12"/>
      <c r="G20" s="12"/>
      <c r="H20" s="12"/>
      <c r="I20" s="12"/>
    </row>
    <row r="21" spans="1:12" x14ac:dyDescent="0.5">
      <c r="A21" s="12"/>
      <c r="B21" s="12"/>
      <c r="C21" s="12"/>
      <c r="D21" s="12"/>
      <c r="E21" s="12"/>
      <c r="F21" s="12"/>
      <c r="G21" s="12"/>
      <c r="H21" s="12"/>
      <c r="I21" s="12"/>
    </row>
  </sheetData>
  <sheetProtection password="F9E0" sheet="1" objects="1" scenarios="1"/>
  <mergeCells count="11">
    <mergeCell ref="B15:H15"/>
    <mergeCell ref="B16:H16"/>
    <mergeCell ref="B13:H13"/>
    <mergeCell ref="B14:H14"/>
    <mergeCell ref="B3:H3"/>
    <mergeCell ref="B4:H4"/>
    <mergeCell ref="B6:H6"/>
    <mergeCell ref="B10:H10"/>
    <mergeCell ref="B11:H11"/>
    <mergeCell ref="B12:H12"/>
    <mergeCell ref="B5:H5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H40"/>
  <sheetViews>
    <sheetView showGridLines="0" workbookViewId="0">
      <selection activeCell="B2" sqref="B2:G2"/>
    </sheetView>
  </sheetViews>
  <sheetFormatPr defaultRowHeight="23.25" x14ac:dyDescent="0.5"/>
  <cols>
    <col min="1" max="1" width="2.7109375" customWidth="1"/>
    <col min="2" max="2" width="8.140625" customWidth="1"/>
    <col min="3" max="3" width="10.28515625" customWidth="1"/>
    <col min="4" max="4" width="10.85546875" customWidth="1"/>
    <col min="7" max="7" width="37.7109375" customWidth="1"/>
    <col min="8" max="8" width="2.7109375" customWidth="1"/>
  </cols>
  <sheetData>
    <row r="1" spans="1:8" ht="12.75" customHeight="1" x14ac:dyDescent="0.5">
      <c r="A1" s="1" t="s">
        <v>16</v>
      </c>
      <c r="B1" s="1"/>
      <c r="C1" s="1"/>
      <c r="D1" s="1"/>
      <c r="E1" s="1"/>
      <c r="F1" s="1"/>
      <c r="G1" s="1"/>
      <c r="H1" s="1"/>
    </row>
    <row r="2" spans="1:8" ht="31.5" customHeight="1" x14ac:dyDescent="0.65">
      <c r="A2" s="1"/>
      <c r="B2" s="348" t="s">
        <v>78</v>
      </c>
      <c r="C2" s="348"/>
      <c r="D2" s="348"/>
      <c r="E2" s="348"/>
      <c r="F2" s="348"/>
      <c r="G2" s="348"/>
      <c r="H2" s="1"/>
    </row>
    <row r="3" spans="1:8" ht="10.5" customHeight="1" x14ac:dyDescent="0.5">
      <c r="A3" s="1"/>
      <c r="B3" s="91"/>
      <c r="C3" s="91"/>
      <c r="D3" s="91"/>
      <c r="E3" s="91"/>
      <c r="F3" s="91"/>
      <c r="G3" s="91"/>
      <c r="H3" s="1"/>
    </row>
    <row r="4" spans="1:8" ht="67.5" customHeight="1" x14ac:dyDescent="0.5">
      <c r="A4" s="1"/>
      <c r="B4" s="349" t="s">
        <v>89</v>
      </c>
      <c r="C4" s="346"/>
      <c r="D4" s="346"/>
      <c r="E4" s="346"/>
      <c r="F4" s="346"/>
      <c r="G4" s="346"/>
      <c r="H4" s="1"/>
    </row>
    <row r="5" spans="1:8" ht="42.75" customHeight="1" thickBot="1" x14ac:dyDescent="0.55000000000000004">
      <c r="A5" s="1"/>
      <c r="B5" s="91"/>
      <c r="C5" s="92"/>
      <c r="D5" s="92"/>
      <c r="E5" s="350" t="s">
        <v>23</v>
      </c>
      <c r="F5" s="350"/>
      <c r="G5" s="92"/>
      <c r="H5" s="1"/>
    </row>
    <row r="6" spans="1:8" ht="24" x14ac:dyDescent="0.5">
      <c r="A6" s="1"/>
      <c r="B6" s="1"/>
      <c r="C6" s="2" t="s">
        <v>1</v>
      </c>
      <c r="D6" s="3" t="s">
        <v>2</v>
      </c>
      <c r="E6" s="232">
        <v>0.4</v>
      </c>
      <c r="F6" s="4"/>
      <c r="G6" s="1" t="str">
        <f>IF(E6=0.1," หมายถึง ผลการทดลองขนาดเล็ก",IF(E6=0.25," หมายถึง ผลการทดลองขนาดกลาง",IF(E6=0.4," หมายถึง ผลการทดลองขนาดใหญ่","")))</f>
        <v xml:space="preserve"> หมายถึง ผลการทดลองขนาดใหญ่</v>
      </c>
      <c r="H6" s="1"/>
    </row>
    <row r="7" spans="1:8" x14ac:dyDescent="0.5">
      <c r="A7" s="1"/>
      <c r="B7" s="1"/>
      <c r="C7" s="5"/>
      <c r="D7" s="7" t="s">
        <v>86</v>
      </c>
      <c r="E7" s="233">
        <v>3</v>
      </c>
      <c r="F7" s="6" t="s">
        <v>84</v>
      </c>
      <c r="G7" s="1"/>
      <c r="H7" s="1"/>
    </row>
    <row r="8" spans="1:8" x14ac:dyDescent="0.5">
      <c r="A8" s="1"/>
      <c r="B8" s="1"/>
      <c r="C8" s="5"/>
      <c r="D8" s="88" t="s">
        <v>85</v>
      </c>
      <c r="E8" s="384">
        <f>E7-1</f>
        <v>2</v>
      </c>
      <c r="F8" s="6"/>
      <c r="G8" s="1"/>
      <c r="H8" s="1"/>
    </row>
    <row r="9" spans="1:8" x14ac:dyDescent="0.5">
      <c r="A9" s="1"/>
      <c r="B9" s="1"/>
      <c r="C9" s="121"/>
      <c r="D9" s="7" t="s">
        <v>87</v>
      </c>
      <c r="E9" s="385">
        <f>$E$40</f>
        <v>21</v>
      </c>
      <c r="F9" s="6" t="s">
        <v>7</v>
      </c>
      <c r="G9" s="1"/>
      <c r="H9" s="1"/>
    </row>
    <row r="10" spans="1:8" ht="24" thickBot="1" x14ac:dyDescent="0.55000000000000004">
      <c r="A10" s="1"/>
      <c r="B10" s="1"/>
      <c r="C10" s="8"/>
      <c r="D10" s="120" t="s">
        <v>88</v>
      </c>
      <c r="E10" s="386">
        <f>$F$40</f>
        <v>63</v>
      </c>
      <c r="F10" s="9" t="s">
        <v>7</v>
      </c>
      <c r="G10" s="1"/>
      <c r="H10" s="1"/>
    </row>
    <row r="11" spans="1:8" ht="46.5" customHeight="1" x14ac:dyDescent="0.5">
      <c r="A11" s="1"/>
      <c r="B11" s="346" t="s">
        <v>208</v>
      </c>
      <c r="C11" s="346"/>
      <c r="D11" s="346"/>
      <c r="E11" s="346"/>
      <c r="F11" s="346"/>
      <c r="G11" s="346"/>
      <c r="H11" s="1"/>
    </row>
    <row r="12" spans="1:8" ht="24.75" x14ac:dyDescent="0.55000000000000004">
      <c r="A12" s="1"/>
      <c r="B12" s="1"/>
      <c r="C12" s="1"/>
      <c r="D12" s="1"/>
      <c r="E12" s="1"/>
      <c r="F12" s="1" t="s">
        <v>67</v>
      </c>
      <c r="G12" s="1"/>
      <c r="H12" s="1"/>
    </row>
    <row r="13" spans="1:8" x14ac:dyDescent="0.5">
      <c r="A13" s="1"/>
      <c r="B13" s="1"/>
      <c r="C13" s="1"/>
      <c r="D13" s="1"/>
      <c r="E13" s="1"/>
      <c r="F13" s="1" t="s">
        <v>68</v>
      </c>
      <c r="G13" s="1"/>
      <c r="H13" s="1"/>
    </row>
    <row r="14" spans="1:8" x14ac:dyDescent="0.5">
      <c r="A14" s="1"/>
      <c r="B14" s="1"/>
      <c r="C14" s="1"/>
      <c r="D14" s="1"/>
      <c r="E14" s="1"/>
      <c r="F14" s="1" t="s">
        <v>69</v>
      </c>
      <c r="G14" s="1"/>
      <c r="H14" s="1"/>
    </row>
    <row r="15" spans="1:8" x14ac:dyDescent="0.5">
      <c r="A15" s="1"/>
      <c r="B15" s="1"/>
      <c r="C15" s="1"/>
      <c r="D15" s="1"/>
      <c r="E15" s="1"/>
      <c r="F15" s="1"/>
      <c r="G15" s="1"/>
      <c r="H15" s="1"/>
    </row>
    <row r="16" spans="1:8" x14ac:dyDescent="0.5">
      <c r="A16" s="1"/>
      <c r="B16" s="1" t="s">
        <v>70</v>
      </c>
      <c r="C16" s="1"/>
      <c r="D16" s="1"/>
      <c r="E16" s="1"/>
      <c r="F16" s="1"/>
      <c r="G16" s="1"/>
      <c r="H16" s="1"/>
    </row>
    <row r="17" spans="1:8" x14ac:dyDescent="0.5">
      <c r="A17" s="1"/>
      <c r="B17" s="1" t="s">
        <v>71</v>
      </c>
      <c r="C17" s="1"/>
      <c r="D17" s="1" t="s">
        <v>72</v>
      </c>
      <c r="E17" s="1"/>
      <c r="F17" s="1"/>
      <c r="G17" s="1" t="s">
        <v>73</v>
      </c>
      <c r="H17" s="1"/>
    </row>
    <row r="18" spans="1:8" ht="24" x14ac:dyDescent="0.5">
      <c r="A18" s="1"/>
      <c r="B18" s="1" t="s">
        <v>74</v>
      </c>
      <c r="C18" s="1"/>
      <c r="D18" s="1"/>
      <c r="E18" s="1"/>
      <c r="F18" s="1"/>
      <c r="G18" s="1"/>
      <c r="H18" s="1"/>
    </row>
    <row r="19" spans="1:8" ht="48" customHeight="1" x14ac:dyDescent="0.5">
      <c r="A19" s="1"/>
      <c r="B19" s="346" t="s">
        <v>75</v>
      </c>
      <c r="C19" s="346"/>
      <c r="D19" s="346"/>
      <c r="E19" s="346"/>
      <c r="F19" s="346"/>
      <c r="G19" s="346"/>
      <c r="H19" s="1"/>
    </row>
    <row r="20" spans="1:8" x14ac:dyDescent="0.5">
      <c r="A20" s="1"/>
      <c r="B20" s="119" t="s">
        <v>79</v>
      </c>
      <c r="C20" s="1"/>
      <c r="D20" s="1"/>
      <c r="E20" s="1"/>
      <c r="F20" s="1"/>
      <c r="G20" s="1"/>
      <c r="H20" s="1"/>
    </row>
    <row r="21" spans="1:8" ht="24" x14ac:dyDescent="0.5">
      <c r="A21" s="1"/>
      <c r="B21" s="1" t="s">
        <v>80</v>
      </c>
      <c r="C21" s="1"/>
      <c r="D21" s="1"/>
      <c r="E21" s="1"/>
      <c r="F21" s="1"/>
      <c r="G21" s="1"/>
      <c r="H21" s="1"/>
    </row>
    <row r="22" spans="1:8" x14ac:dyDescent="0.5">
      <c r="A22" s="1"/>
      <c r="B22" s="119" t="s">
        <v>81</v>
      </c>
      <c r="C22" s="1"/>
      <c r="D22" s="1"/>
      <c r="E22" s="1"/>
      <c r="F22" s="1"/>
      <c r="G22" s="1"/>
      <c r="H22" s="1"/>
    </row>
    <row r="23" spans="1:8" ht="48.75" customHeight="1" x14ac:dyDescent="0.55000000000000004">
      <c r="A23" s="1"/>
      <c r="B23" s="346" t="s">
        <v>82</v>
      </c>
      <c r="C23" s="347"/>
      <c r="D23" s="347"/>
      <c r="E23" s="347"/>
      <c r="F23" s="347"/>
      <c r="G23" s="347"/>
      <c r="H23" s="1"/>
    </row>
    <row r="24" spans="1:8" x14ac:dyDescent="0.5">
      <c r="A24" s="1"/>
      <c r="B24" s="1"/>
      <c r="C24" s="1"/>
      <c r="D24" s="1"/>
      <c r="E24" s="1"/>
      <c r="F24" s="1"/>
      <c r="G24" s="1"/>
      <c r="H24" s="1"/>
    </row>
    <row r="25" spans="1:8" ht="44.25" customHeight="1" x14ac:dyDescent="0.5">
      <c r="A25" s="1"/>
      <c r="B25" s="346" t="s">
        <v>76</v>
      </c>
      <c r="C25" s="346"/>
      <c r="D25" s="346"/>
      <c r="E25" s="346"/>
      <c r="F25" s="346"/>
      <c r="G25" s="346"/>
      <c r="H25" s="1"/>
    </row>
    <row r="26" spans="1:8" x14ac:dyDescent="0.5">
      <c r="A26" s="1"/>
      <c r="B26" s="1"/>
      <c r="C26" s="1"/>
      <c r="D26" s="1"/>
      <c r="E26" s="1"/>
      <c r="F26" s="1"/>
      <c r="G26" s="1"/>
      <c r="H26" s="1"/>
    </row>
    <row r="27" spans="1:8" x14ac:dyDescent="0.5">
      <c r="A27" s="251"/>
      <c r="B27" s="251"/>
      <c r="C27" s="251"/>
      <c r="D27" s="251"/>
      <c r="E27" s="251"/>
      <c r="F27" s="251"/>
      <c r="G27" s="251"/>
      <c r="H27" s="251"/>
    </row>
    <row r="28" spans="1:8" ht="24.75" thickBot="1" x14ac:dyDescent="0.55000000000000004">
      <c r="A28" s="252" t="s">
        <v>77</v>
      </c>
      <c r="B28" s="251"/>
      <c r="C28" s="251"/>
      <c r="D28" s="253"/>
      <c r="E28" s="254"/>
      <c r="F28" s="251"/>
      <c r="G28" s="251"/>
      <c r="H28" s="251"/>
    </row>
    <row r="29" spans="1:8" ht="24" thickBot="1" x14ac:dyDescent="0.55000000000000004">
      <c r="A29" s="251"/>
      <c r="B29" s="251"/>
      <c r="C29" s="89" t="s">
        <v>48</v>
      </c>
      <c r="D29" s="118" t="s">
        <v>66</v>
      </c>
      <c r="E29" s="118" t="s">
        <v>66</v>
      </c>
      <c r="F29" s="122" t="s">
        <v>66</v>
      </c>
      <c r="G29" s="251"/>
      <c r="H29" s="251"/>
    </row>
    <row r="30" spans="1:8" ht="24" thickBot="1" x14ac:dyDescent="0.55000000000000004">
      <c r="A30" s="251"/>
      <c r="B30" s="251"/>
      <c r="C30" s="90"/>
      <c r="D30" s="117">
        <v>0.1</v>
      </c>
      <c r="E30" s="117">
        <v>0.25</v>
      </c>
      <c r="F30" s="117">
        <v>0.4</v>
      </c>
      <c r="G30" s="251"/>
      <c r="H30" s="251"/>
    </row>
    <row r="31" spans="1:8" ht="24" thickBot="1" x14ac:dyDescent="0.55000000000000004">
      <c r="A31" s="251"/>
      <c r="B31" s="251"/>
      <c r="C31" s="39">
        <v>1</v>
      </c>
      <c r="D31" s="84">
        <v>393</v>
      </c>
      <c r="E31" s="84">
        <v>64</v>
      </c>
      <c r="F31" s="84">
        <v>26</v>
      </c>
      <c r="G31" s="251"/>
      <c r="H31" s="251"/>
    </row>
    <row r="32" spans="1:8" ht="24" thickBot="1" x14ac:dyDescent="0.55000000000000004">
      <c r="A32" s="251"/>
      <c r="B32" s="251"/>
      <c r="C32" s="39">
        <v>2</v>
      </c>
      <c r="D32" s="84">
        <v>322</v>
      </c>
      <c r="E32" s="84">
        <v>52</v>
      </c>
      <c r="F32" s="84">
        <v>21</v>
      </c>
      <c r="G32" s="251"/>
      <c r="H32" s="251"/>
    </row>
    <row r="33" spans="1:8" ht="24" thickBot="1" x14ac:dyDescent="0.55000000000000004">
      <c r="A33" s="251"/>
      <c r="B33" s="251"/>
      <c r="C33" s="39">
        <v>3</v>
      </c>
      <c r="D33" s="84">
        <v>274</v>
      </c>
      <c r="E33" s="84">
        <v>45</v>
      </c>
      <c r="F33" s="84">
        <v>18</v>
      </c>
      <c r="G33" s="251"/>
      <c r="H33" s="251"/>
    </row>
    <row r="34" spans="1:8" ht="24" thickBot="1" x14ac:dyDescent="0.55000000000000004">
      <c r="A34" s="251"/>
      <c r="B34" s="251"/>
      <c r="C34" s="39">
        <v>4</v>
      </c>
      <c r="D34" s="84">
        <v>240</v>
      </c>
      <c r="E34" s="84">
        <v>39</v>
      </c>
      <c r="F34" s="84">
        <v>16</v>
      </c>
      <c r="G34" s="251"/>
      <c r="H34" s="251"/>
    </row>
    <row r="35" spans="1:8" ht="24" thickBot="1" x14ac:dyDescent="0.55000000000000004">
      <c r="A35" s="251"/>
      <c r="B35" s="251"/>
      <c r="C35" s="39">
        <v>5</v>
      </c>
      <c r="D35" s="84">
        <v>215</v>
      </c>
      <c r="E35" s="84">
        <v>35</v>
      </c>
      <c r="F35" s="84">
        <v>14</v>
      </c>
      <c r="G35" s="251"/>
      <c r="H35" s="251"/>
    </row>
    <row r="36" spans="1:8" ht="24" thickBot="1" x14ac:dyDescent="0.55000000000000004">
      <c r="A36" s="251"/>
      <c r="B36" s="251"/>
      <c r="C36" s="39">
        <v>6</v>
      </c>
      <c r="D36" s="84">
        <v>195</v>
      </c>
      <c r="E36" s="84">
        <v>32</v>
      </c>
      <c r="F36" s="84">
        <v>13</v>
      </c>
      <c r="G36" s="251"/>
      <c r="H36" s="251"/>
    </row>
    <row r="37" spans="1:8" ht="24" thickBot="1" x14ac:dyDescent="0.55000000000000004">
      <c r="A37" s="251"/>
      <c r="B37" s="251"/>
      <c r="C37" s="39">
        <v>8</v>
      </c>
      <c r="D37" s="84">
        <v>168</v>
      </c>
      <c r="E37" s="84">
        <v>27</v>
      </c>
      <c r="F37" s="84">
        <v>11</v>
      </c>
      <c r="G37" s="251"/>
      <c r="H37" s="251"/>
    </row>
    <row r="38" spans="1:8" ht="24" thickBot="1" x14ac:dyDescent="0.55000000000000004">
      <c r="A38" s="251"/>
      <c r="B38" s="251"/>
      <c r="C38" s="39">
        <v>10</v>
      </c>
      <c r="D38" s="84">
        <v>148</v>
      </c>
      <c r="E38" s="84">
        <v>24</v>
      </c>
      <c r="F38" s="84">
        <v>10</v>
      </c>
      <c r="G38" s="251"/>
      <c r="H38" s="251"/>
    </row>
    <row r="39" spans="1:8" x14ac:dyDescent="0.5">
      <c r="A39" s="251"/>
      <c r="B39" s="251"/>
      <c r="C39" s="251"/>
      <c r="D39" s="251"/>
      <c r="E39" s="251"/>
      <c r="F39" s="251"/>
      <c r="G39" s="251"/>
      <c r="H39" s="251"/>
    </row>
    <row r="40" spans="1:8" s="264" customFormat="1" hidden="1" x14ac:dyDescent="0.5">
      <c r="B40" s="264" t="s">
        <v>83</v>
      </c>
      <c r="E40" s="276">
        <f>IF(E6=0.1,VLOOKUP(E8,C31:D38,2),IF(E6=0.25,VLOOKUP(E8,C31:E38,3),IF(E6=0.4,VLOOKUP(E8,C31:F38,4),"")))</f>
        <v>21</v>
      </c>
      <c r="F40" s="264">
        <f>$E$9*E7</f>
        <v>63</v>
      </c>
    </row>
  </sheetData>
  <sheetProtection password="F9E0" sheet="1" objects="1" scenarios="1"/>
  <mergeCells count="7">
    <mergeCell ref="B25:G25"/>
    <mergeCell ref="B19:G19"/>
    <mergeCell ref="B23:G23"/>
    <mergeCell ref="B2:G2"/>
    <mergeCell ref="B4:G4"/>
    <mergeCell ref="E5:F5"/>
    <mergeCell ref="B11:G11"/>
  </mergeCells>
  <dataValidations count="4">
    <dataValidation type="decimal" allowBlank="1" showErrorMessage="1" errorTitle="คำเตือน" error="กรุณากรอกให้ถูกต้องด้วยครับ_x000a_0.2 หรือ 0.5 หรือ 0.8" sqref="E25">
      <formula1>0.2</formula1>
      <formula2>0.8</formula2>
    </dataValidation>
    <dataValidation type="whole" allowBlank="1" showErrorMessage="1" errorTitle="คำเตือน" error="โปรดใส่ค่า 1 หรือ 2 เท่านั้นครับ" sqref="E8">
      <formula1>1</formula1>
      <formula2>2</formula2>
    </dataValidation>
    <dataValidation type="decimal" allowBlank="1" showErrorMessage="1" errorTitle="คำเตือน" error="กรุณากรอกให้ถูกต้องด้วยครับ_x000a_0.1 หรือ 0.25 หรือ 0.4" sqref="E6">
      <formula1>0.1</formula1>
      <formula2>0.4</formula2>
    </dataValidation>
    <dataValidation type="whole" allowBlank="1" showErrorMessage="1" errorTitle="คำเตือน" error="กรุณากรอกตัวเลขจำนวนเต็มให้ถูกต้องด้วยครับ_x000a_" sqref="E7">
      <formula1>2</formula1>
      <formula2>30</formula2>
    </dataValidation>
  </dataValidations>
  <pageMargins left="0.86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4337" r:id="rId4">
          <objectPr defaultSize="0" autoPict="0" r:id="rId5">
            <anchor moveWithCells="1">
              <from>
                <xdr:col>1</xdr:col>
                <xdr:colOff>276225</xdr:colOff>
                <xdr:row>10</xdr:row>
                <xdr:rowOff>581025</xdr:rowOff>
              </from>
              <to>
                <xdr:col>4</xdr:col>
                <xdr:colOff>381000</xdr:colOff>
                <xdr:row>15</xdr:row>
                <xdr:rowOff>66675</xdr:rowOff>
              </to>
            </anchor>
          </objectPr>
        </oleObject>
      </mc:Choice>
      <mc:Fallback>
        <oleObject progId="Equation.3" shapeId="1433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41"/>
  <sheetViews>
    <sheetView showGridLines="0" workbookViewId="0">
      <selection activeCell="B2" sqref="B2:H2"/>
    </sheetView>
  </sheetViews>
  <sheetFormatPr defaultRowHeight="23.25" x14ac:dyDescent="0.5"/>
  <cols>
    <col min="1" max="1" width="3.140625" customWidth="1"/>
    <col min="2" max="2" width="25.140625" customWidth="1"/>
    <col min="3" max="3" width="10.140625" customWidth="1"/>
    <col min="4" max="4" width="7.28515625" customWidth="1"/>
    <col min="8" max="8" width="14.140625" customWidth="1"/>
    <col min="9" max="9" width="3.28515625" customWidth="1"/>
  </cols>
  <sheetData>
    <row r="1" spans="1:9" ht="12.75" customHeight="1" x14ac:dyDescent="0.5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9" ht="31.5" customHeight="1" x14ac:dyDescent="0.65">
      <c r="A2" s="1"/>
      <c r="B2" s="348" t="s">
        <v>90</v>
      </c>
      <c r="C2" s="348"/>
      <c r="D2" s="348"/>
      <c r="E2" s="348"/>
      <c r="F2" s="348"/>
      <c r="G2" s="348"/>
      <c r="H2" s="348"/>
      <c r="I2" s="1"/>
    </row>
    <row r="3" spans="1:9" ht="10.5" customHeight="1" x14ac:dyDescent="0.5">
      <c r="A3" s="1"/>
      <c r="B3" s="115"/>
      <c r="C3" s="115"/>
      <c r="D3" s="115"/>
      <c r="E3" s="115"/>
      <c r="F3" s="115"/>
      <c r="G3" s="115"/>
      <c r="H3" s="115"/>
      <c r="I3" s="1"/>
    </row>
    <row r="4" spans="1:9" ht="67.5" customHeight="1" x14ac:dyDescent="0.5">
      <c r="A4" s="1"/>
      <c r="B4" s="349" t="s">
        <v>210</v>
      </c>
      <c r="C4" s="346"/>
      <c r="D4" s="346"/>
      <c r="E4" s="346"/>
      <c r="F4" s="346"/>
      <c r="G4" s="346"/>
      <c r="H4" s="346"/>
      <c r="I4" s="1"/>
    </row>
    <row r="5" spans="1:9" ht="43.5" customHeight="1" thickBot="1" x14ac:dyDescent="0.55000000000000004">
      <c r="A5" s="1"/>
      <c r="B5" s="115"/>
      <c r="C5" s="351" t="s">
        <v>100</v>
      </c>
      <c r="D5" s="351"/>
      <c r="E5" s="123"/>
      <c r="F5" s="123"/>
      <c r="G5" s="123"/>
      <c r="H5" s="114"/>
      <c r="I5" s="1"/>
    </row>
    <row r="6" spans="1:9" ht="25.5" thickBot="1" x14ac:dyDescent="0.6">
      <c r="A6" s="1"/>
      <c r="B6" s="124" t="s">
        <v>93</v>
      </c>
      <c r="C6" s="125" t="s">
        <v>99</v>
      </c>
      <c r="D6" s="125" t="s">
        <v>94</v>
      </c>
      <c r="E6" s="126" t="s">
        <v>98</v>
      </c>
      <c r="F6" s="125" t="s">
        <v>150</v>
      </c>
      <c r="G6" s="125" t="s">
        <v>105</v>
      </c>
      <c r="H6" s="127" t="s">
        <v>104</v>
      </c>
      <c r="I6" s="1"/>
    </row>
    <row r="7" spans="1:9" x14ac:dyDescent="0.5">
      <c r="A7" s="1"/>
      <c r="B7" s="178" t="s">
        <v>95</v>
      </c>
      <c r="C7" s="234">
        <v>3</v>
      </c>
      <c r="D7" s="236">
        <v>0.25</v>
      </c>
      <c r="E7" s="388">
        <f>C7-1</f>
        <v>2</v>
      </c>
      <c r="F7" s="388">
        <f>$E$38</f>
        <v>52</v>
      </c>
      <c r="G7" s="388">
        <f t="shared" ref="G7:H9" si="0">G38</f>
        <v>14</v>
      </c>
      <c r="H7" s="389">
        <f t="shared" si="0"/>
        <v>168</v>
      </c>
      <c r="I7" s="1"/>
    </row>
    <row r="8" spans="1:9" x14ac:dyDescent="0.5">
      <c r="A8" s="1"/>
      <c r="B8" s="179" t="s">
        <v>96</v>
      </c>
      <c r="C8" s="235">
        <v>4</v>
      </c>
      <c r="D8" s="237">
        <v>0.4</v>
      </c>
      <c r="E8" s="390">
        <f>C8-1</f>
        <v>3</v>
      </c>
      <c r="F8" s="390">
        <f>$E$39</f>
        <v>18</v>
      </c>
      <c r="G8" s="390">
        <f t="shared" si="0"/>
        <v>7</v>
      </c>
      <c r="H8" s="391">
        <f t="shared" si="0"/>
        <v>84</v>
      </c>
      <c r="I8" s="1"/>
    </row>
    <row r="9" spans="1:9" ht="24" thickBot="1" x14ac:dyDescent="0.55000000000000004">
      <c r="A9" s="1"/>
      <c r="B9" s="180" t="s">
        <v>97</v>
      </c>
      <c r="C9" s="387">
        <f>$E$37</f>
        <v>12</v>
      </c>
      <c r="D9" s="238">
        <v>0.4</v>
      </c>
      <c r="E9" s="392">
        <f>$G$37</f>
        <v>6</v>
      </c>
      <c r="F9" s="392">
        <f>$E$39</f>
        <v>18</v>
      </c>
      <c r="G9" s="392">
        <f t="shared" si="0"/>
        <v>11</v>
      </c>
      <c r="H9" s="393">
        <f t="shared" si="0"/>
        <v>132</v>
      </c>
      <c r="I9" s="1"/>
    </row>
    <row r="10" spans="1:9" x14ac:dyDescent="0.5">
      <c r="A10" s="1"/>
      <c r="B10" s="1"/>
      <c r="C10" s="1"/>
      <c r="D10" s="1"/>
      <c r="E10" s="1"/>
      <c r="F10" s="1"/>
      <c r="G10" s="1"/>
      <c r="H10" s="1"/>
      <c r="I10" s="1"/>
    </row>
    <row r="11" spans="1:9" ht="46.5" customHeight="1" x14ac:dyDescent="0.5">
      <c r="A11" s="1"/>
      <c r="B11" s="346" t="s">
        <v>209</v>
      </c>
      <c r="C11" s="346"/>
      <c r="D11" s="346"/>
      <c r="E11" s="346"/>
      <c r="F11" s="346"/>
      <c r="G11" s="346"/>
      <c r="H11" s="346"/>
      <c r="I11" s="1"/>
    </row>
    <row r="12" spans="1:9" x14ac:dyDescent="0.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9" ht="8.25" customHeight="1" x14ac:dyDescent="0.5">
      <c r="A14" s="1"/>
      <c r="B14" s="1"/>
      <c r="C14" s="1"/>
      <c r="D14" s="1"/>
      <c r="E14" s="1"/>
      <c r="F14" s="1"/>
      <c r="G14" s="1"/>
      <c r="H14" s="1"/>
      <c r="I14" s="1"/>
    </row>
    <row r="15" spans="1:9" ht="24.75" x14ac:dyDescent="0.55000000000000004">
      <c r="A15" s="1"/>
      <c r="B15" s="1" t="s">
        <v>92</v>
      </c>
      <c r="C15" s="1"/>
      <c r="D15" s="1"/>
      <c r="E15" s="1"/>
      <c r="F15" s="1"/>
      <c r="G15" s="1"/>
      <c r="H15" s="1"/>
      <c r="I15" s="1"/>
    </row>
    <row r="16" spans="1:9" x14ac:dyDescent="0.5">
      <c r="A16" s="1"/>
      <c r="B16" s="1" t="s">
        <v>151</v>
      </c>
      <c r="C16" s="1"/>
      <c r="D16" s="1"/>
      <c r="E16" s="1"/>
      <c r="F16" s="1"/>
      <c r="G16" s="1"/>
      <c r="H16" s="1"/>
      <c r="I16" s="1"/>
    </row>
    <row r="17" spans="1:9" x14ac:dyDescent="0.5">
      <c r="A17" s="1"/>
      <c r="B17" s="1" t="s">
        <v>70</v>
      </c>
      <c r="C17" s="1"/>
      <c r="D17" s="1"/>
      <c r="E17" s="1"/>
      <c r="F17" s="1"/>
      <c r="G17" s="1"/>
      <c r="H17" s="1"/>
      <c r="I17" s="1"/>
    </row>
    <row r="18" spans="1:9" x14ac:dyDescent="0.5">
      <c r="A18" s="1"/>
      <c r="B18" s="1" t="s">
        <v>71</v>
      </c>
      <c r="C18" s="1"/>
      <c r="D18" s="1"/>
      <c r="E18" s="1"/>
      <c r="F18" s="1"/>
      <c r="G18" s="1"/>
      <c r="H18" s="1"/>
      <c r="I18" s="1"/>
    </row>
    <row r="19" spans="1:9" x14ac:dyDescent="0.5">
      <c r="A19" s="1"/>
      <c r="B19" s="1" t="s">
        <v>72</v>
      </c>
      <c r="C19" s="1"/>
      <c r="D19" s="1"/>
      <c r="E19" s="1"/>
      <c r="F19" s="1"/>
      <c r="G19" s="1"/>
      <c r="H19" s="1"/>
      <c r="I19" s="1"/>
    </row>
    <row r="20" spans="1:9" x14ac:dyDescent="0.5">
      <c r="A20" s="1"/>
      <c r="B20" s="1" t="s">
        <v>73</v>
      </c>
      <c r="C20" s="1"/>
      <c r="D20" s="1"/>
      <c r="E20" s="1"/>
      <c r="F20" s="1"/>
      <c r="G20" s="1"/>
      <c r="H20" s="1"/>
      <c r="I20" s="1"/>
    </row>
    <row r="21" spans="1:9" ht="24" x14ac:dyDescent="0.5">
      <c r="A21" s="1"/>
      <c r="B21" s="1" t="s">
        <v>106</v>
      </c>
      <c r="C21" s="1"/>
      <c r="D21" s="1"/>
      <c r="E21" s="1"/>
      <c r="F21" s="1"/>
      <c r="G21" s="1"/>
      <c r="H21" s="1"/>
      <c r="I21" s="1"/>
    </row>
    <row r="22" spans="1:9" x14ac:dyDescent="0.5">
      <c r="A22" s="1"/>
      <c r="B22" s="1"/>
      <c r="C22" s="1"/>
      <c r="D22" s="1"/>
      <c r="E22" s="1"/>
      <c r="F22" s="1"/>
      <c r="G22" s="1"/>
      <c r="H22" s="1"/>
      <c r="I22" s="1"/>
    </row>
    <row r="23" spans="1:9" ht="44.25" customHeight="1" x14ac:dyDescent="0.5">
      <c r="A23" s="1"/>
      <c r="B23" s="346" t="s">
        <v>91</v>
      </c>
      <c r="C23" s="346"/>
      <c r="D23" s="346"/>
      <c r="E23" s="346"/>
      <c r="F23" s="346"/>
      <c r="G23" s="346"/>
      <c r="H23" s="346"/>
      <c r="I23" s="1"/>
    </row>
    <row r="24" spans="1:9" x14ac:dyDescent="0.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5">
      <c r="A25" s="251"/>
      <c r="B25" s="251"/>
      <c r="C25" s="251"/>
      <c r="D25" s="251"/>
      <c r="E25" s="251"/>
      <c r="F25" s="251"/>
      <c r="G25" s="251"/>
      <c r="H25" s="251"/>
      <c r="I25" s="251"/>
    </row>
    <row r="26" spans="1:9" ht="24.75" thickBot="1" x14ac:dyDescent="0.55000000000000004">
      <c r="A26" s="252" t="s">
        <v>154</v>
      </c>
      <c r="B26" s="251"/>
      <c r="C26" s="251"/>
      <c r="D26" s="253"/>
      <c r="E26" s="254"/>
      <c r="F26" s="254"/>
      <c r="G26" s="251"/>
      <c r="H26" s="251"/>
      <c r="I26" s="251"/>
    </row>
    <row r="27" spans="1:9" ht="24" thickBot="1" x14ac:dyDescent="0.55000000000000004">
      <c r="A27" s="251"/>
      <c r="B27" s="251"/>
      <c r="C27" s="112" t="s">
        <v>48</v>
      </c>
      <c r="D27" s="118" t="s">
        <v>66</v>
      </c>
      <c r="E27" s="118" t="s">
        <v>66</v>
      </c>
      <c r="F27" s="122" t="s">
        <v>66</v>
      </c>
      <c r="G27" s="251"/>
      <c r="H27" s="251"/>
      <c r="I27" s="251"/>
    </row>
    <row r="28" spans="1:9" ht="24" thickBot="1" x14ac:dyDescent="0.55000000000000004">
      <c r="A28" s="251"/>
      <c r="B28" s="251"/>
      <c r="C28" s="113"/>
      <c r="D28" s="117">
        <v>0.1</v>
      </c>
      <c r="E28" s="117">
        <v>0.25</v>
      </c>
      <c r="F28" s="117">
        <v>0.4</v>
      </c>
      <c r="G28" s="251"/>
      <c r="H28" s="251"/>
      <c r="I28" s="251"/>
    </row>
    <row r="29" spans="1:9" ht="24" thickBot="1" x14ac:dyDescent="0.55000000000000004">
      <c r="A29" s="251"/>
      <c r="B29" s="251"/>
      <c r="C29" s="39">
        <v>1</v>
      </c>
      <c r="D29" s="84">
        <v>393</v>
      </c>
      <c r="E29" s="84">
        <v>64</v>
      </c>
      <c r="F29" s="84">
        <v>26</v>
      </c>
      <c r="G29" s="251"/>
      <c r="H29" s="251"/>
      <c r="I29" s="251"/>
    </row>
    <row r="30" spans="1:9" ht="24" thickBot="1" x14ac:dyDescent="0.55000000000000004">
      <c r="A30" s="251"/>
      <c r="B30" s="251"/>
      <c r="C30" s="39">
        <v>2</v>
      </c>
      <c r="D30" s="84">
        <v>322</v>
      </c>
      <c r="E30" s="84">
        <v>52</v>
      </c>
      <c r="F30" s="84">
        <v>21</v>
      </c>
      <c r="G30" s="251"/>
      <c r="H30" s="251"/>
      <c r="I30" s="251"/>
    </row>
    <row r="31" spans="1:9" ht="24" thickBot="1" x14ac:dyDescent="0.55000000000000004">
      <c r="A31" s="251"/>
      <c r="B31" s="251"/>
      <c r="C31" s="39">
        <v>3</v>
      </c>
      <c r="D31" s="84">
        <v>274</v>
      </c>
      <c r="E31" s="84">
        <v>45</v>
      </c>
      <c r="F31" s="84">
        <v>18</v>
      </c>
      <c r="G31" s="251"/>
      <c r="H31" s="251"/>
      <c r="I31" s="251"/>
    </row>
    <row r="32" spans="1:9" ht="24" thickBot="1" x14ac:dyDescent="0.55000000000000004">
      <c r="A32" s="251"/>
      <c r="B32" s="251"/>
      <c r="C32" s="39">
        <v>4</v>
      </c>
      <c r="D32" s="84">
        <v>240</v>
      </c>
      <c r="E32" s="84">
        <v>39</v>
      </c>
      <c r="F32" s="84">
        <v>16</v>
      </c>
      <c r="G32" s="251"/>
      <c r="H32" s="251"/>
      <c r="I32" s="251"/>
    </row>
    <row r="33" spans="1:9" ht="24" thickBot="1" x14ac:dyDescent="0.55000000000000004">
      <c r="A33" s="251"/>
      <c r="B33" s="251"/>
      <c r="C33" s="39">
        <v>5</v>
      </c>
      <c r="D33" s="84">
        <v>215</v>
      </c>
      <c r="E33" s="84">
        <v>35</v>
      </c>
      <c r="F33" s="84">
        <v>14</v>
      </c>
      <c r="G33" s="251"/>
      <c r="H33" s="251"/>
      <c r="I33" s="251"/>
    </row>
    <row r="34" spans="1:9" ht="24" thickBot="1" x14ac:dyDescent="0.55000000000000004">
      <c r="A34" s="251"/>
      <c r="B34" s="251"/>
      <c r="C34" s="39">
        <v>6</v>
      </c>
      <c r="D34" s="84">
        <v>195</v>
      </c>
      <c r="E34" s="84">
        <v>32</v>
      </c>
      <c r="F34" s="84">
        <v>13</v>
      </c>
      <c r="G34" s="251"/>
      <c r="H34" s="251"/>
      <c r="I34" s="251"/>
    </row>
    <row r="35" spans="1:9" ht="24" thickBot="1" x14ac:dyDescent="0.55000000000000004">
      <c r="A35" s="251"/>
      <c r="B35" s="251"/>
      <c r="C35" s="39">
        <v>8</v>
      </c>
      <c r="D35" s="84">
        <v>168</v>
      </c>
      <c r="E35" s="84">
        <v>27</v>
      </c>
      <c r="F35" s="84">
        <v>11</v>
      </c>
      <c r="G35" s="251"/>
      <c r="H35" s="251"/>
      <c r="I35" s="251"/>
    </row>
    <row r="36" spans="1:9" ht="24" thickBot="1" x14ac:dyDescent="0.55000000000000004">
      <c r="A36" s="251"/>
      <c r="B36" s="251"/>
      <c r="C36" s="255">
        <v>10</v>
      </c>
      <c r="D36" s="256">
        <v>148</v>
      </c>
      <c r="E36" s="256">
        <v>24</v>
      </c>
      <c r="F36" s="256">
        <v>10</v>
      </c>
      <c r="G36" s="251"/>
      <c r="H36" s="251"/>
      <c r="I36" s="251"/>
    </row>
    <row r="37" spans="1:9" s="264" customFormat="1" ht="24.75" hidden="1" x14ac:dyDescent="0.55000000000000004">
      <c r="C37" s="264" t="s">
        <v>97</v>
      </c>
      <c r="E37" s="264">
        <f>C7*C8</f>
        <v>12</v>
      </c>
      <c r="F37" s="264" t="s">
        <v>220</v>
      </c>
      <c r="G37" s="264">
        <f>(C7-1)*(C8-1)</f>
        <v>6</v>
      </c>
    </row>
    <row r="38" spans="1:9" s="264" customFormat="1" hidden="1" x14ac:dyDescent="0.5">
      <c r="C38" s="264" t="s">
        <v>102</v>
      </c>
      <c r="E38" s="264">
        <f>IF(D7=0.1,VLOOKUP(E7,C29:F36,2),IF(D7=0.25,VLOOKUP(E7,C29:F36,3),IF(D7=0.4,VLOOKUP(E7,C29:F36,4),"")))</f>
        <v>52</v>
      </c>
      <c r="F38" s="264">
        <f>((F7-1)*(E7+1))/(C$7*C$8)+1</f>
        <v>13.75</v>
      </c>
      <c r="G38" s="264">
        <f>ROUND(F38,0)</f>
        <v>14</v>
      </c>
      <c r="H38" s="264">
        <f>C$9*G7</f>
        <v>168</v>
      </c>
    </row>
    <row r="39" spans="1:9" s="264" customFormat="1" hidden="1" x14ac:dyDescent="0.5">
      <c r="C39" s="264" t="s">
        <v>101</v>
      </c>
      <c r="E39" s="264">
        <f>IF(D8=0.1,VLOOKUP(E8,C29:D36,2),IF(D8=0.25,VLOOKUP(E8,C29:E36,3),IF(D8=0.4,VLOOKUP(E8,C29:F36,4),"")))</f>
        <v>18</v>
      </c>
      <c r="F39" s="264">
        <f>((F8-1)*(E8+1))/(C$7*C$8)+1</f>
        <v>6.666666666666667</v>
      </c>
      <c r="G39" s="264">
        <f t="shared" ref="G39:G40" si="1">ROUND(F39,0)</f>
        <v>7</v>
      </c>
      <c r="H39" s="264">
        <f>C$9*G8</f>
        <v>84</v>
      </c>
    </row>
    <row r="40" spans="1:9" s="264" customFormat="1" hidden="1" x14ac:dyDescent="0.5">
      <c r="C40" s="264" t="s">
        <v>103</v>
      </c>
      <c r="E40" s="264">
        <f>IF(D9=0.1,VLOOKUP(E9,C29:D36,2),IF(D9=0.25,VLOOKUP(E9,C29:E36,3),IF(D9=0.4,VLOOKUP(E9,C29:F36,4),"")))</f>
        <v>13</v>
      </c>
      <c r="F40" s="264">
        <f>((F9-1)*(E9+1))/(C$7*C$8)+1</f>
        <v>10.916666666666666</v>
      </c>
      <c r="G40" s="264">
        <f t="shared" si="1"/>
        <v>11</v>
      </c>
      <c r="H40" s="264">
        <f>C$9*G9</f>
        <v>132</v>
      </c>
    </row>
    <row r="41" spans="1:9" x14ac:dyDescent="0.5">
      <c r="A41" s="251"/>
      <c r="B41" s="251"/>
      <c r="C41" s="251"/>
      <c r="D41" s="251"/>
      <c r="E41" s="251"/>
      <c r="F41" s="251"/>
      <c r="G41" s="251"/>
      <c r="H41" s="251"/>
      <c r="I41" s="251"/>
    </row>
  </sheetData>
  <sheetProtection password="F9E0" sheet="1" objects="1" scenarios="1"/>
  <mergeCells count="5">
    <mergeCell ref="B23:H23"/>
    <mergeCell ref="C5:D5"/>
    <mergeCell ref="B2:H2"/>
    <mergeCell ref="B4:H4"/>
    <mergeCell ref="B11:H11"/>
  </mergeCells>
  <dataValidations count="4">
    <dataValidation type="decimal" allowBlank="1" showErrorMessage="1" errorTitle="คำเตือน" error="กรุณากรอกให้ถูกต้องด้วยครับ_x000a_0.2 หรือ 0.5 หรือ 0.8" sqref="E23:F23">
      <formula1>0.2</formula1>
      <formula2>0.8</formula2>
    </dataValidation>
    <dataValidation type="whole" allowBlank="1" showErrorMessage="1" errorTitle="คำเตือน" error="กรุณากรอกตัวเลขจำนวนเต็มให้ถูกต้องด้วยครับ_x000a_" sqref="E10">
      <formula1>2</formula1>
      <formula2>30</formula2>
    </dataValidation>
    <dataValidation type="whole" allowBlank="1" showErrorMessage="1" errorTitle="คำเตือน" error="กรุณากรอกเลขจำนวนเต็มให้ถูกต้องด้วยครับ_x000a_" sqref="C7:C8 E7:E8">
      <formula1>2</formula1>
      <formula2>20</formula2>
    </dataValidation>
    <dataValidation type="decimal" allowBlank="1" showErrorMessage="1" errorTitle="คำเตือน" error="กรุณากรอกให้ถูกต้องด้วยครับ_x000a_0.1 หรือ 0.25 หรือ 0.4" sqref="D7:D9">
      <formula1>0.1</formula1>
      <formula2>0.4</formula2>
    </dataValidation>
  </dataValidations>
  <pageMargins left="0.86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5362" r:id="rId4">
          <objectPr defaultSize="0" autoPict="0" r:id="rId5">
            <anchor moveWithCells="1">
              <from>
                <xdr:col>1</xdr:col>
                <xdr:colOff>276225</xdr:colOff>
                <xdr:row>11</xdr:row>
                <xdr:rowOff>152400</xdr:rowOff>
              </from>
              <to>
                <xdr:col>2</xdr:col>
                <xdr:colOff>104775</xdr:colOff>
                <xdr:row>12</xdr:row>
                <xdr:rowOff>238125</xdr:rowOff>
              </to>
            </anchor>
          </objectPr>
        </oleObject>
      </mc:Choice>
      <mc:Fallback>
        <oleObject progId="Equation.3" shapeId="15362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H46"/>
  <sheetViews>
    <sheetView showGridLines="0" workbookViewId="0">
      <selection activeCell="C6" sqref="C6"/>
    </sheetView>
  </sheetViews>
  <sheetFormatPr defaultRowHeight="23.25" x14ac:dyDescent="0.5"/>
  <cols>
    <col min="1" max="1" width="3.28515625" customWidth="1"/>
    <col min="2" max="7" width="13.7109375" customWidth="1"/>
    <col min="8" max="8" width="3.28515625" customWidth="1"/>
  </cols>
  <sheetData>
    <row r="1" spans="1:8" ht="12.75" customHeight="1" x14ac:dyDescent="0.5">
      <c r="A1" s="190" t="s">
        <v>16</v>
      </c>
      <c r="B1" s="190"/>
      <c r="C1" s="190"/>
      <c r="D1" s="190"/>
      <c r="E1" s="190"/>
      <c r="F1" s="190"/>
      <c r="G1" s="190"/>
      <c r="H1" s="190"/>
    </row>
    <row r="2" spans="1:8" ht="65.25" customHeight="1" x14ac:dyDescent="0.65">
      <c r="A2" s="190"/>
      <c r="B2" s="352" t="s">
        <v>152</v>
      </c>
      <c r="C2" s="352"/>
      <c r="D2" s="352"/>
      <c r="E2" s="352"/>
      <c r="F2" s="352"/>
      <c r="G2" s="352"/>
      <c r="H2" s="190"/>
    </row>
    <row r="3" spans="1:8" ht="10.5" customHeight="1" x14ac:dyDescent="0.5">
      <c r="A3" s="190"/>
      <c r="B3" s="191"/>
      <c r="C3" s="191"/>
      <c r="D3" s="191"/>
      <c r="E3" s="191"/>
      <c r="F3" s="191"/>
      <c r="G3" s="191"/>
      <c r="H3" s="190"/>
    </row>
    <row r="4" spans="1:8" ht="50.25" customHeight="1" x14ac:dyDescent="0.5">
      <c r="A4" s="190"/>
      <c r="B4" s="353" t="s">
        <v>211</v>
      </c>
      <c r="C4" s="354"/>
      <c r="D4" s="354"/>
      <c r="E4" s="354"/>
      <c r="F4" s="354"/>
      <c r="G4" s="354"/>
      <c r="H4" s="190"/>
    </row>
    <row r="5" spans="1:8" ht="42.75" customHeight="1" thickBot="1" x14ac:dyDescent="0.55000000000000004">
      <c r="A5" s="190"/>
      <c r="B5" s="192"/>
      <c r="C5" s="193" t="s">
        <v>163</v>
      </c>
      <c r="D5" s="194"/>
      <c r="E5" s="194"/>
      <c r="F5" s="192"/>
      <c r="G5" s="192"/>
      <c r="H5" s="190"/>
    </row>
    <row r="6" spans="1:8" ht="25.5" customHeight="1" thickBot="1" x14ac:dyDescent="0.55000000000000004">
      <c r="A6" s="190"/>
      <c r="B6" s="185" t="s">
        <v>85</v>
      </c>
      <c r="C6" s="239">
        <v>8</v>
      </c>
      <c r="D6" s="181" t="s">
        <v>160</v>
      </c>
      <c r="E6" s="182" t="s">
        <v>162</v>
      </c>
      <c r="F6" s="183" t="s">
        <v>161</v>
      </c>
      <c r="G6" s="4"/>
      <c r="H6" s="190"/>
    </row>
    <row r="7" spans="1:8" ht="24.75" thickBot="1" x14ac:dyDescent="0.55000000000000004">
      <c r="A7" s="190"/>
      <c r="B7" s="121"/>
      <c r="C7" s="184" t="s">
        <v>159</v>
      </c>
      <c r="D7" s="394">
        <f>C45</f>
        <v>1502</v>
      </c>
      <c r="E7" s="395">
        <f>D45</f>
        <v>167</v>
      </c>
      <c r="F7" s="396">
        <f>E45</f>
        <v>60</v>
      </c>
      <c r="G7" s="186"/>
      <c r="H7" s="190"/>
    </row>
    <row r="8" spans="1:8" ht="24.75" thickBot="1" x14ac:dyDescent="0.55000000000000004">
      <c r="A8" s="190"/>
      <c r="B8" s="8"/>
      <c r="C8" s="177"/>
      <c r="D8" s="187"/>
      <c r="E8" s="188"/>
      <c r="F8" s="177"/>
      <c r="G8" s="189"/>
      <c r="H8" s="190"/>
    </row>
    <row r="9" spans="1:8" x14ac:dyDescent="0.5">
      <c r="A9" s="190"/>
      <c r="B9" s="190"/>
      <c r="C9" s="190"/>
      <c r="D9" s="190"/>
      <c r="E9" s="190" t="str">
        <f>$E$38</f>
        <v/>
      </c>
      <c r="F9" s="190"/>
      <c r="G9" s="190"/>
      <c r="H9" s="190"/>
    </row>
    <row r="10" spans="1:8" ht="46.5" customHeight="1" x14ac:dyDescent="0.5">
      <c r="A10" s="190"/>
      <c r="B10" s="354" t="s">
        <v>212</v>
      </c>
      <c r="C10" s="354"/>
      <c r="D10" s="354"/>
      <c r="E10" s="354"/>
      <c r="F10" s="354"/>
      <c r="G10" s="354"/>
      <c r="H10" s="190"/>
    </row>
    <row r="11" spans="1:8" x14ac:dyDescent="0.5">
      <c r="A11" s="190"/>
      <c r="B11" s="190"/>
      <c r="C11" s="190"/>
      <c r="D11" s="190"/>
      <c r="E11" s="190"/>
      <c r="F11" s="190" t="s">
        <v>158</v>
      </c>
      <c r="G11" s="190"/>
      <c r="H11" s="190"/>
    </row>
    <row r="12" spans="1:8" x14ac:dyDescent="0.5">
      <c r="A12" s="190"/>
      <c r="B12" s="190"/>
      <c r="C12" s="190"/>
      <c r="D12" s="190"/>
      <c r="E12" s="190"/>
      <c r="F12" s="190" t="s">
        <v>157</v>
      </c>
      <c r="G12" s="190"/>
      <c r="H12" s="190"/>
    </row>
    <row r="13" spans="1:8" x14ac:dyDescent="0.5">
      <c r="A13" s="190"/>
      <c r="B13" s="190"/>
      <c r="C13" s="190"/>
      <c r="D13" s="190"/>
      <c r="E13" s="190"/>
      <c r="F13" s="190"/>
      <c r="G13" s="190"/>
      <c r="H13" s="190"/>
    </row>
    <row r="14" spans="1:8" x14ac:dyDescent="0.5">
      <c r="A14" s="190"/>
      <c r="B14" s="190" t="s">
        <v>70</v>
      </c>
      <c r="C14" s="190"/>
      <c r="D14" s="190"/>
      <c r="E14" s="190"/>
      <c r="F14" s="190"/>
      <c r="G14" s="190"/>
      <c r="H14" s="190"/>
    </row>
    <row r="15" spans="1:8" x14ac:dyDescent="0.5">
      <c r="A15" s="190"/>
      <c r="B15" s="190" t="s">
        <v>71</v>
      </c>
      <c r="C15" s="190"/>
      <c r="D15" s="190" t="s">
        <v>155</v>
      </c>
      <c r="E15" s="190"/>
      <c r="F15" s="190" t="s">
        <v>156</v>
      </c>
      <c r="G15" s="190"/>
      <c r="H15" s="190"/>
    </row>
    <row r="16" spans="1:8" x14ac:dyDescent="0.5">
      <c r="A16" s="190"/>
      <c r="B16" s="190"/>
      <c r="C16" s="190"/>
      <c r="D16" s="190"/>
      <c r="E16" s="190"/>
      <c r="F16" s="190"/>
      <c r="G16" s="190"/>
      <c r="H16" s="190"/>
    </row>
    <row r="17" spans="1:8" ht="48" customHeight="1" x14ac:dyDescent="0.5">
      <c r="A17" s="190"/>
      <c r="B17" s="354" t="s">
        <v>153</v>
      </c>
      <c r="C17" s="354"/>
      <c r="D17" s="354"/>
      <c r="E17" s="354"/>
      <c r="F17" s="354"/>
      <c r="G17" s="354"/>
      <c r="H17" s="190"/>
    </row>
    <row r="18" spans="1:8" x14ac:dyDescent="0.5">
      <c r="A18" s="190"/>
      <c r="B18" s="195"/>
      <c r="C18" s="190"/>
      <c r="D18" s="190"/>
      <c r="E18" s="190"/>
      <c r="F18" s="190"/>
      <c r="G18" s="190"/>
      <c r="H18" s="190"/>
    </row>
    <row r="19" spans="1:8" x14ac:dyDescent="0.5">
      <c r="A19" s="1"/>
      <c r="B19" s="1"/>
      <c r="C19" s="1"/>
      <c r="D19" s="1"/>
      <c r="E19" s="1"/>
      <c r="F19" s="1"/>
      <c r="G19" s="1"/>
      <c r="H19" s="1"/>
    </row>
    <row r="20" spans="1:8" ht="24.75" thickBot="1" x14ac:dyDescent="0.55000000000000004">
      <c r="A20" s="1"/>
      <c r="B20" s="257" t="s">
        <v>213</v>
      </c>
      <c r="C20" s="1"/>
      <c r="D20" s="249"/>
      <c r="E20" s="258"/>
      <c r="F20" s="1"/>
      <c r="G20" s="1"/>
      <c r="H20" s="1"/>
    </row>
    <row r="21" spans="1:8" ht="24" thickBot="1" x14ac:dyDescent="0.55000000000000004">
      <c r="A21" s="1"/>
      <c r="B21" s="259"/>
      <c r="C21" s="139" t="s">
        <v>48</v>
      </c>
      <c r="D21" s="118" t="s">
        <v>66</v>
      </c>
      <c r="E21" s="118" t="s">
        <v>66</v>
      </c>
      <c r="F21" s="122" t="s">
        <v>66</v>
      </c>
      <c r="G21" s="259"/>
      <c r="H21" s="1"/>
    </row>
    <row r="22" spans="1:8" ht="24" thickBot="1" x14ac:dyDescent="0.55000000000000004">
      <c r="A22" s="1"/>
      <c r="B22" s="259"/>
      <c r="C22" s="140"/>
      <c r="D22" s="117">
        <v>0.1</v>
      </c>
      <c r="E22" s="117">
        <v>0.3</v>
      </c>
      <c r="F22" s="117">
        <v>0.5</v>
      </c>
      <c r="G22" s="259"/>
      <c r="H22" s="1"/>
    </row>
    <row r="23" spans="1:8" ht="24" thickBot="1" x14ac:dyDescent="0.55000000000000004">
      <c r="A23" s="1"/>
      <c r="B23" s="250">
        <v>1</v>
      </c>
      <c r="C23" s="39">
        <v>1</v>
      </c>
      <c r="D23" s="84">
        <v>785</v>
      </c>
      <c r="E23" s="84">
        <v>87</v>
      </c>
      <c r="F23" s="84">
        <v>31</v>
      </c>
      <c r="G23" s="250">
        <v>1</v>
      </c>
      <c r="H23" s="1"/>
    </row>
    <row r="24" spans="1:8" ht="24" thickBot="1" x14ac:dyDescent="0.55000000000000004">
      <c r="A24" s="1"/>
      <c r="B24" s="250">
        <v>2</v>
      </c>
      <c r="C24" s="39">
        <v>2</v>
      </c>
      <c r="D24" s="84">
        <v>964</v>
      </c>
      <c r="E24" s="84">
        <v>107</v>
      </c>
      <c r="F24" s="84">
        <v>39</v>
      </c>
      <c r="G24" s="250">
        <v>2</v>
      </c>
      <c r="H24" s="1"/>
    </row>
    <row r="25" spans="1:8" ht="24" thickBot="1" x14ac:dyDescent="0.55000000000000004">
      <c r="A25" s="1"/>
      <c r="B25" s="250">
        <v>3</v>
      </c>
      <c r="C25" s="39">
        <v>3</v>
      </c>
      <c r="D25" s="84">
        <v>1090</v>
      </c>
      <c r="E25" s="84">
        <v>121</v>
      </c>
      <c r="F25" s="84">
        <v>44</v>
      </c>
      <c r="G25" s="250">
        <v>3</v>
      </c>
      <c r="H25" s="1"/>
    </row>
    <row r="26" spans="1:8" ht="24" thickBot="1" x14ac:dyDescent="0.55000000000000004">
      <c r="A26" s="1"/>
      <c r="B26" s="250">
        <v>4</v>
      </c>
      <c r="C26" s="39">
        <v>4</v>
      </c>
      <c r="D26" s="84">
        <v>1194</v>
      </c>
      <c r="E26" s="84">
        <v>133</v>
      </c>
      <c r="F26" s="84">
        <v>48</v>
      </c>
      <c r="G26" s="250">
        <v>4</v>
      </c>
      <c r="H26" s="1"/>
    </row>
    <row r="27" spans="1:8" ht="24" thickBot="1" x14ac:dyDescent="0.55000000000000004">
      <c r="A27" s="1"/>
      <c r="B27" s="250">
        <v>5</v>
      </c>
      <c r="C27" s="39">
        <v>5</v>
      </c>
      <c r="D27" s="84">
        <v>1283</v>
      </c>
      <c r="E27" s="84">
        <v>143</v>
      </c>
      <c r="F27" s="84">
        <v>51</v>
      </c>
      <c r="G27" s="250">
        <v>5</v>
      </c>
      <c r="H27" s="1"/>
    </row>
    <row r="28" spans="1:8" ht="24" thickBot="1" x14ac:dyDescent="0.55000000000000004">
      <c r="A28" s="1"/>
      <c r="B28" s="250">
        <v>6</v>
      </c>
      <c r="C28" s="39">
        <v>6</v>
      </c>
      <c r="D28" s="84">
        <v>1362</v>
      </c>
      <c r="E28" s="84">
        <v>151</v>
      </c>
      <c r="F28" s="84">
        <v>54</v>
      </c>
      <c r="G28" s="250">
        <v>6</v>
      </c>
      <c r="H28" s="1"/>
    </row>
    <row r="29" spans="1:8" ht="24" thickBot="1" x14ac:dyDescent="0.55000000000000004">
      <c r="A29" s="1"/>
      <c r="B29" s="250">
        <v>7</v>
      </c>
      <c r="C29" s="39">
        <v>7</v>
      </c>
      <c r="D29" s="84">
        <v>1435</v>
      </c>
      <c r="E29" s="84">
        <v>159</v>
      </c>
      <c r="F29" s="84">
        <v>57</v>
      </c>
      <c r="G29" s="250">
        <v>7</v>
      </c>
      <c r="H29" s="1"/>
    </row>
    <row r="30" spans="1:8" ht="24" thickBot="1" x14ac:dyDescent="0.55000000000000004">
      <c r="A30" s="1"/>
      <c r="B30" s="250">
        <v>8</v>
      </c>
      <c r="C30" s="39">
        <v>8</v>
      </c>
      <c r="D30" s="84">
        <v>1502</v>
      </c>
      <c r="E30" s="84">
        <v>167</v>
      </c>
      <c r="F30" s="84">
        <v>60</v>
      </c>
      <c r="G30" s="250">
        <v>8</v>
      </c>
      <c r="H30" s="1"/>
    </row>
    <row r="31" spans="1:8" ht="24" thickBot="1" x14ac:dyDescent="0.55000000000000004">
      <c r="A31" s="1"/>
      <c r="B31" s="250">
        <v>9</v>
      </c>
      <c r="C31" s="39">
        <v>9</v>
      </c>
      <c r="D31" s="84">
        <v>1565</v>
      </c>
      <c r="E31" s="84">
        <v>174</v>
      </c>
      <c r="F31" s="84">
        <v>63</v>
      </c>
      <c r="G31" s="250">
        <v>9</v>
      </c>
      <c r="H31" s="1"/>
    </row>
    <row r="32" spans="1:8" ht="24" thickBot="1" x14ac:dyDescent="0.55000000000000004">
      <c r="A32" s="1"/>
      <c r="B32" s="250">
        <v>10</v>
      </c>
      <c r="C32" s="39">
        <v>10</v>
      </c>
      <c r="D32" s="84">
        <v>1624</v>
      </c>
      <c r="E32" s="84">
        <v>180</v>
      </c>
      <c r="F32" s="84">
        <v>65</v>
      </c>
      <c r="G32" s="250">
        <v>10</v>
      </c>
      <c r="H32" s="1"/>
    </row>
    <row r="33" spans="1:8" ht="24" thickBot="1" x14ac:dyDescent="0.55000000000000004">
      <c r="A33" s="1"/>
      <c r="B33" s="250">
        <v>11</v>
      </c>
      <c r="C33" s="39">
        <v>12</v>
      </c>
      <c r="D33" s="84">
        <v>1734</v>
      </c>
      <c r="E33" s="84">
        <v>193</v>
      </c>
      <c r="F33" s="84">
        <v>69</v>
      </c>
      <c r="G33" s="250">
        <v>11</v>
      </c>
      <c r="H33" s="1"/>
    </row>
    <row r="34" spans="1:8" ht="24" thickBot="1" x14ac:dyDescent="0.55000000000000004">
      <c r="A34" s="1"/>
      <c r="B34" s="250">
        <v>12</v>
      </c>
      <c r="C34" s="39">
        <v>16</v>
      </c>
      <c r="D34" s="84">
        <v>1927</v>
      </c>
      <c r="E34" s="84">
        <v>214</v>
      </c>
      <c r="F34" s="84">
        <v>77</v>
      </c>
      <c r="G34" s="250">
        <v>12</v>
      </c>
      <c r="H34" s="1"/>
    </row>
    <row r="35" spans="1:8" ht="24" thickBot="1" x14ac:dyDescent="0.55000000000000004">
      <c r="A35" s="1"/>
      <c r="B35" s="250">
        <v>13</v>
      </c>
      <c r="C35" s="39">
        <v>20</v>
      </c>
      <c r="D35" s="84">
        <v>2096</v>
      </c>
      <c r="E35" s="84">
        <v>233</v>
      </c>
      <c r="F35" s="84">
        <v>84</v>
      </c>
      <c r="G35" s="250">
        <v>13</v>
      </c>
      <c r="H35" s="1"/>
    </row>
    <row r="36" spans="1:8" ht="24" thickBot="1" x14ac:dyDescent="0.55000000000000004">
      <c r="A36" s="1"/>
      <c r="B36" s="250">
        <v>14</v>
      </c>
      <c r="C36" s="39">
        <v>24</v>
      </c>
      <c r="D36" s="84">
        <v>2249</v>
      </c>
      <c r="E36" s="84">
        <v>250</v>
      </c>
      <c r="F36" s="84">
        <v>90</v>
      </c>
      <c r="G36" s="250">
        <v>14</v>
      </c>
      <c r="H36" s="1"/>
    </row>
    <row r="37" spans="1:8" x14ac:dyDescent="0.5">
      <c r="A37" s="1"/>
      <c r="B37" s="1"/>
      <c r="C37" s="1"/>
      <c r="D37" s="1"/>
      <c r="E37" s="1"/>
      <c r="F37" s="1"/>
      <c r="G37" s="1"/>
      <c r="H37" s="1"/>
    </row>
    <row r="38" spans="1:8" s="264" customFormat="1" hidden="1" x14ac:dyDescent="0.5">
      <c r="B38" s="264" t="s">
        <v>83</v>
      </c>
      <c r="E38" s="276" t="str">
        <f>IF(D6=0.1,VLOOKUP(E8,C23:D30,2),IF(D6=0.25,VLOOKUP(E8,C23:E30,3),IF(D6=0.4,VLOOKUP(E8,C23:F30,4),"")))</f>
        <v/>
      </c>
    </row>
    <row r="39" spans="1:8" s="264" customFormat="1" hidden="1" x14ac:dyDescent="0.5">
      <c r="B39" s="264">
        <f>$C$6</f>
        <v>8</v>
      </c>
      <c r="C39" s="264">
        <f>VLOOKUP($C6,$C23:$F36,2)</f>
        <v>1502</v>
      </c>
      <c r="D39" s="264">
        <f>VLOOKUP($C6,$C23:$F36,3)</f>
        <v>167</v>
      </c>
      <c r="E39" s="264">
        <f>VLOOKUP($C6,$C23:$F36,4)</f>
        <v>60</v>
      </c>
    </row>
    <row r="40" spans="1:8" s="264" customFormat="1" hidden="1" x14ac:dyDescent="0.5">
      <c r="B40" s="264">
        <f>VLOOKUP(C39,$D23:$G36,4)</f>
        <v>8</v>
      </c>
      <c r="C40" s="264">
        <f>VLOOKUP(B40,$B23:$F36,2)</f>
        <v>8</v>
      </c>
      <c r="E40" s="264">
        <f>VLOOKUP(B41,$B23:$F36,2)</f>
        <v>9</v>
      </c>
    </row>
    <row r="41" spans="1:8" s="264" customFormat="1" hidden="1" x14ac:dyDescent="0.5">
      <c r="B41" s="264">
        <f>VLOOKUP(C39,$D23:$G36,4)+1</f>
        <v>9</v>
      </c>
      <c r="C41" s="264">
        <f>VLOOKUP(B41,$B23:$F36,3)</f>
        <v>1565</v>
      </c>
      <c r="D41" s="264">
        <f>VLOOKUP(B41,$B23:$F36,4)</f>
        <v>174</v>
      </c>
      <c r="E41" s="264">
        <f>VLOOKUP(B41,$B23:$F36,5)</f>
        <v>63</v>
      </c>
    </row>
    <row r="42" spans="1:8" s="264" customFormat="1" hidden="1" x14ac:dyDescent="0.5">
      <c r="C42" s="277" t="s">
        <v>143</v>
      </c>
    </row>
    <row r="43" spans="1:8" s="264" customFormat="1" hidden="1" x14ac:dyDescent="0.5">
      <c r="C43" s="264">
        <f>((C41-C39)*($B39-$C40))/($E40-$C40)</f>
        <v>0</v>
      </c>
      <c r="D43" s="264">
        <f>((D41-D39)*($B39-$C40))/($E40-$C40)</f>
        <v>0</v>
      </c>
      <c r="E43" s="264">
        <f>((E41-E39)*($B39-$C40))/($E40-$C40)</f>
        <v>0</v>
      </c>
    </row>
    <row r="44" spans="1:8" s="264" customFormat="1" hidden="1" x14ac:dyDescent="0.5">
      <c r="C44" s="277" t="s">
        <v>137</v>
      </c>
    </row>
    <row r="45" spans="1:8" s="264" customFormat="1" hidden="1" x14ac:dyDescent="0.5">
      <c r="C45" s="264">
        <f>C43+C39</f>
        <v>1502</v>
      </c>
      <c r="D45" s="264">
        <f t="shared" ref="D45:E45" si="0">D43+D39</f>
        <v>167</v>
      </c>
      <c r="E45" s="264">
        <f t="shared" si="0"/>
        <v>60</v>
      </c>
    </row>
    <row r="46" spans="1:8" x14ac:dyDescent="0.5">
      <c r="A46" s="1"/>
      <c r="B46" s="1"/>
      <c r="C46" s="1"/>
      <c r="D46" s="1"/>
      <c r="E46" s="1"/>
      <c r="F46" s="1"/>
      <c r="G46" s="1"/>
      <c r="H46" s="1"/>
    </row>
  </sheetData>
  <sheetProtection password="F9E0" sheet="1" objects="1" scenarios="1"/>
  <mergeCells count="4">
    <mergeCell ref="B2:G2"/>
    <mergeCell ref="B4:G4"/>
    <mergeCell ref="B10:G10"/>
    <mergeCell ref="B17:G17"/>
  </mergeCells>
  <dataValidations count="3">
    <dataValidation type="decimal" allowBlank="1" showErrorMessage="1" errorTitle="คำเตือน" error="กรุณากรอกให้ถูกต้องด้วยครับ_x000a_0.2 หรือ 0.5 หรือ 0.8" sqref="E17">
      <formula1>0.2</formula1>
      <formula2>0.8</formula2>
    </dataValidation>
    <dataValidation type="whole" allowBlank="1" showErrorMessage="1" errorTitle="คำเตือน" error="กรุณากรอกตัวเลขจำนวนเต็มให้ถูกต้องด้วยครับ_x000a_" sqref="C6">
      <formula1>2</formula1>
      <formula2>30</formula2>
    </dataValidation>
    <dataValidation type="whole" allowBlank="1" showErrorMessage="1" errorTitle="คำเตือน" error="โปรดใส่ค่า 1 หรือ 2 เท่านั้นครับ" sqref="E8">
      <formula1>1</formula1>
      <formula2>2</formula2>
    </dataValidation>
  </dataValidations>
  <pageMargins left="0.86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81" r:id="rId4">
          <objectPr defaultSize="0" autoPict="0" r:id="rId5">
            <anchor moveWithCells="1">
              <from>
                <xdr:col>1</xdr:col>
                <xdr:colOff>485775</xdr:colOff>
                <xdr:row>10</xdr:row>
                <xdr:rowOff>104775</xdr:rowOff>
              </from>
              <to>
                <xdr:col>2</xdr:col>
                <xdr:colOff>762000</xdr:colOff>
                <xdr:row>12</xdr:row>
                <xdr:rowOff>257175</xdr:rowOff>
              </to>
            </anchor>
          </objectPr>
        </oleObject>
      </mc:Choice>
      <mc:Fallback>
        <oleObject progId="Equation.3" shapeId="2048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U113"/>
  <sheetViews>
    <sheetView showGridLines="0" workbookViewId="0">
      <selection activeCell="B8" sqref="B8"/>
    </sheetView>
  </sheetViews>
  <sheetFormatPr defaultRowHeight="23.25" x14ac:dyDescent="0.5"/>
  <cols>
    <col min="1" max="1" width="4.7109375" customWidth="1"/>
    <col min="2" max="2" width="16.140625" customWidth="1"/>
    <col min="3" max="3" width="10.140625" customWidth="1"/>
    <col min="4" max="7" width="13.7109375" customWidth="1"/>
    <col min="8" max="8" width="4.7109375" customWidth="1"/>
    <col min="9" max="9" width="3.140625" customWidth="1"/>
    <col min="10" max="21" width="9.140625" style="264" hidden="1" customWidth="1"/>
  </cols>
  <sheetData>
    <row r="1" spans="1:8" ht="12" customHeight="1" x14ac:dyDescent="0.5">
      <c r="A1" s="61"/>
      <c r="B1" s="61"/>
      <c r="C1" s="61"/>
      <c r="D1" s="61"/>
      <c r="E1" s="61"/>
      <c r="F1" s="61"/>
      <c r="G1" s="61"/>
      <c r="H1" s="61"/>
    </row>
    <row r="2" spans="1:8" ht="54.75" customHeight="1" x14ac:dyDescent="0.6">
      <c r="A2" s="61"/>
      <c r="B2" s="320" t="s">
        <v>169</v>
      </c>
      <c r="C2" s="320"/>
      <c r="D2" s="320"/>
      <c r="E2" s="320"/>
      <c r="F2" s="320"/>
      <c r="G2" s="320"/>
      <c r="H2" s="61"/>
    </row>
    <row r="3" spans="1:8" ht="54" customHeight="1" x14ac:dyDescent="0.5">
      <c r="A3" s="61"/>
      <c r="B3" s="359" t="s">
        <v>193</v>
      </c>
      <c r="C3" s="359"/>
      <c r="D3" s="359"/>
      <c r="E3" s="359"/>
      <c r="F3" s="359"/>
      <c r="G3" s="359"/>
      <c r="H3" s="61"/>
    </row>
    <row r="4" spans="1:8" ht="45.75" customHeight="1" x14ac:dyDescent="0.5">
      <c r="A4" s="61"/>
      <c r="B4" s="360" t="s">
        <v>214</v>
      </c>
      <c r="C4" s="360"/>
      <c r="D4" s="360"/>
      <c r="E4" s="360"/>
      <c r="F4" s="360"/>
      <c r="G4" s="360"/>
      <c r="H4" s="61"/>
    </row>
    <row r="5" spans="1:8" ht="24" x14ac:dyDescent="0.5">
      <c r="A5" s="61"/>
      <c r="B5" s="202"/>
      <c r="C5" s="202"/>
      <c r="D5" s="202"/>
      <c r="E5" s="202"/>
      <c r="F5" s="202" t="s">
        <v>185</v>
      </c>
      <c r="G5" s="202" t="s">
        <v>189</v>
      </c>
      <c r="H5" s="61"/>
    </row>
    <row r="6" spans="1:8" ht="50.25" customHeight="1" thickBot="1" x14ac:dyDescent="0.55000000000000004">
      <c r="A6" s="61"/>
      <c r="B6" s="205" t="s">
        <v>183</v>
      </c>
      <c r="C6" s="202"/>
      <c r="D6" s="202"/>
      <c r="E6" s="358" t="s">
        <v>184</v>
      </c>
      <c r="F6" s="358"/>
      <c r="G6" s="358"/>
      <c r="H6" s="61"/>
    </row>
    <row r="7" spans="1:8" ht="27.75" customHeight="1" thickBot="1" x14ac:dyDescent="0.55000000000000004">
      <c r="A7" s="61"/>
      <c r="B7" s="212" t="s">
        <v>182</v>
      </c>
      <c r="C7" s="356" t="s">
        <v>178</v>
      </c>
      <c r="D7" s="357"/>
      <c r="E7" s="214">
        <v>0.8</v>
      </c>
      <c r="F7" s="215">
        <v>0.85</v>
      </c>
      <c r="G7" s="213">
        <v>0.9</v>
      </c>
      <c r="H7" s="61"/>
    </row>
    <row r="8" spans="1:8" ht="24" customHeight="1" thickBot="1" x14ac:dyDescent="0.55000000000000004">
      <c r="A8" s="61"/>
      <c r="B8" s="240">
        <v>4</v>
      </c>
      <c r="C8" s="206" t="s">
        <v>179</v>
      </c>
      <c r="D8" s="204">
        <v>1.9599999999999999E-2</v>
      </c>
      <c r="E8" s="397">
        <f t="shared" ref="E8:G10" si="0">M53</f>
        <v>615.2510204081633</v>
      </c>
      <c r="F8" s="398">
        <f t="shared" si="0"/>
        <v>695.28367346938785</v>
      </c>
      <c r="G8" s="399">
        <f t="shared" si="0"/>
        <v>800.32653061224494</v>
      </c>
      <c r="H8" s="61"/>
    </row>
    <row r="9" spans="1:8" ht="24.75" customHeight="1" x14ac:dyDescent="0.5">
      <c r="A9" s="61"/>
      <c r="B9" s="225" t="s">
        <v>192</v>
      </c>
      <c r="C9" s="207" t="s">
        <v>180</v>
      </c>
      <c r="D9" s="203">
        <v>0.13</v>
      </c>
      <c r="E9" s="400">
        <f t="shared" si="0"/>
        <v>82.315384615384616</v>
      </c>
      <c r="F9" s="401">
        <f t="shared" si="0"/>
        <v>93.023076923076914</v>
      </c>
      <c r="G9" s="402">
        <f t="shared" si="0"/>
        <v>107.07692307692307</v>
      </c>
      <c r="H9" s="61"/>
    </row>
    <row r="10" spans="1:8" ht="26.25" customHeight="1" thickBot="1" x14ac:dyDescent="0.55000000000000004">
      <c r="A10" s="61"/>
      <c r="B10" s="202"/>
      <c r="C10" s="209" t="s">
        <v>181</v>
      </c>
      <c r="D10" s="210">
        <v>0.25900000000000001</v>
      </c>
      <c r="E10" s="403">
        <f t="shared" si="0"/>
        <v>35.190347490347492</v>
      </c>
      <c r="F10" s="404">
        <f t="shared" si="0"/>
        <v>39.76795366795367</v>
      </c>
      <c r="G10" s="405">
        <f t="shared" si="0"/>
        <v>45.776061776061773</v>
      </c>
      <c r="H10" s="61"/>
    </row>
    <row r="11" spans="1:8" ht="24.75" x14ac:dyDescent="0.55000000000000004">
      <c r="A11" s="61"/>
      <c r="B11" s="202"/>
      <c r="C11" s="202" t="s">
        <v>190</v>
      </c>
      <c r="D11" s="202"/>
      <c r="E11" s="202"/>
      <c r="F11" s="202"/>
      <c r="G11" s="202"/>
      <c r="H11" s="61"/>
    </row>
    <row r="12" spans="1:8" x14ac:dyDescent="0.5">
      <c r="A12" s="61"/>
      <c r="B12" s="202"/>
      <c r="C12" s="61"/>
      <c r="D12" s="202"/>
      <c r="E12" s="202"/>
      <c r="F12" s="202"/>
      <c r="G12" s="202"/>
      <c r="H12" s="61"/>
    </row>
    <row r="13" spans="1:8" ht="23.25" customHeight="1" x14ac:dyDescent="0.5">
      <c r="A13" s="61"/>
      <c r="B13" s="219" t="s">
        <v>186</v>
      </c>
      <c r="C13" s="218"/>
      <c r="D13" s="218"/>
      <c r="E13" s="218"/>
      <c r="F13" s="218"/>
      <c r="G13" s="61"/>
      <c r="H13" s="61"/>
    </row>
    <row r="14" spans="1:8" ht="23.25" customHeight="1" x14ac:dyDescent="0.5">
      <c r="A14" s="61"/>
      <c r="B14" s="219" t="s">
        <v>194</v>
      </c>
      <c r="C14" s="218"/>
      <c r="D14" s="218"/>
      <c r="E14" s="218"/>
      <c r="F14" s="218"/>
      <c r="G14" s="61"/>
      <c r="H14" s="61"/>
    </row>
    <row r="15" spans="1:8" ht="43.5" customHeight="1" x14ac:dyDescent="0.5">
      <c r="A15" s="61"/>
      <c r="B15" s="61"/>
      <c r="C15" s="218"/>
      <c r="D15" s="218"/>
      <c r="E15" s="218"/>
      <c r="F15" s="202" t="s">
        <v>187</v>
      </c>
      <c r="G15" s="61"/>
      <c r="H15" s="61"/>
    </row>
    <row r="16" spans="1:8" ht="26.25" thickBot="1" x14ac:dyDescent="0.55000000000000004">
      <c r="A16" s="61"/>
      <c r="B16" s="61"/>
      <c r="C16" s="202"/>
      <c r="D16" s="202"/>
      <c r="E16" s="358" t="s">
        <v>184</v>
      </c>
      <c r="F16" s="358"/>
      <c r="G16" s="358"/>
      <c r="H16" s="61"/>
    </row>
    <row r="17" spans="1:16" ht="26.25" thickBot="1" x14ac:dyDescent="0.55000000000000004">
      <c r="A17" s="61"/>
      <c r="B17" s="61"/>
      <c r="C17" s="356" t="s">
        <v>178</v>
      </c>
      <c r="D17" s="357"/>
      <c r="E17" s="214">
        <v>0.8</v>
      </c>
      <c r="F17" s="215">
        <v>0.85</v>
      </c>
      <c r="G17" s="213">
        <v>0.9</v>
      </c>
      <c r="H17" s="61"/>
    </row>
    <row r="18" spans="1:16" x14ac:dyDescent="0.5">
      <c r="A18" s="61"/>
      <c r="B18" s="61"/>
      <c r="C18" s="206" t="s">
        <v>179</v>
      </c>
      <c r="D18" s="204">
        <v>1.9599999999999999E-2</v>
      </c>
      <c r="E18" s="222" t="e">
        <f t="shared" ref="E18:G20" si="1">L78</f>
        <v>#DIV/0!</v>
      </c>
      <c r="F18" s="223" t="e">
        <f t="shared" si="1"/>
        <v>#DIV/0!</v>
      </c>
      <c r="G18" s="224" t="e">
        <f t="shared" si="1"/>
        <v>#DIV/0!</v>
      </c>
      <c r="H18" s="61"/>
    </row>
    <row r="19" spans="1:16" ht="23.25" customHeight="1" x14ac:dyDescent="0.5">
      <c r="A19" s="61"/>
      <c r="B19" s="61"/>
      <c r="C19" s="207" t="s">
        <v>180</v>
      </c>
      <c r="D19" s="203">
        <v>0.13</v>
      </c>
      <c r="E19" s="220">
        <f t="shared" si="1"/>
        <v>84.162743852506068</v>
      </c>
      <c r="F19" s="216">
        <f t="shared" si="1"/>
        <v>94.238663879160256</v>
      </c>
      <c r="G19" s="208">
        <f t="shared" si="1"/>
        <v>107.78196046605994</v>
      </c>
      <c r="H19" s="61"/>
    </row>
    <row r="20" spans="1:16" ht="24" thickBot="1" x14ac:dyDescent="0.55000000000000004">
      <c r="A20" s="61"/>
      <c r="B20" s="61"/>
      <c r="C20" s="209" t="s">
        <v>181</v>
      </c>
      <c r="D20" s="210">
        <v>0.25900000000000001</v>
      </c>
      <c r="E20" s="221">
        <f t="shared" si="1"/>
        <v>39.728269236001381</v>
      </c>
      <c r="F20" s="217">
        <f t="shared" si="1"/>
        <v>43.793840657152302</v>
      </c>
      <c r="G20" s="211">
        <f t="shared" si="1"/>
        <v>49.448459985544545</v>
      </c>
      <c r="H20" s="61"/>
    </row>
    <row r="21" spans="1:16" x14ac:dyDescent="0.5">
      <c r="A21" s="61"/>
      <c r="B21" s="61"/>
      <c r="C21" s="61" t="s">
        <v>188</v>
      </c>
      <c r="D21" s="61"/>
      <c r="E21" s="61"/>
      <c r="F21" s="61"/>
      <c r="G21" s="61"/>
      <c r="H21" s="61"/>
    </row>
    <row r="22" spans="1:16" ht="24.75" x14ac:dyDescent="0.55000000000000004">
      <c r="A22" s="61"/>
      <c r="B22" s="61"/>
      <c r="C22" s="202" t="s">
        <v>190</v>
      </c>
      <c r="D22" s="61"/>
      <c r="E22" s="61"/>
      <c r="F22" s="61"/>
      <c r="G22" s="61"/>
      <c r="H22" s="61"/>
    </row>
    <row r="23" spans="1:16" x14ac:dyDescent="0.5">
      <c r="A23" s="61"/>
      <c r="B23" s="61"/>
      <c r="C23" s="61"/>
      <c r="D23" s="61"/>
      <c r="E23" s="61"/>
      <c r="F23" s="61"/>
      <c r="G23" s="61"/>
      <c r="H23" s="61"/>
    </row>
    <row r="24" spans="1:16" x14ac:dyDescent="0.5">
      <c r="A24" s="61" t="s">
        <v>168</v>
      </c>
      <c r="B24" s="61"/>
      <c r="C24" s="61"/>
      <c r="D24" s="61"/>
      <c r="E24" s="61"/>
      <c r="F24" s="61"/>
      <c r="G24" s="61"/>
      <c r="H24" s="61"/>
    </row>
    <row r="25" spans="1:16" x14ac:dyDescent="0.5">
      <c r="A25" s="61"/>
      <c r="B25" s="61"/>
      <c r="C25" s="61"/>
      <c r="D25" s="61"/>
      <c r="E25" s="61"/>
      <c r="F25" s="61"/>
      <c r="G25" s="61"/>
      <c r="H25" s="61"/>
    </row>
    <row r="26" spans="1:16" x14ac:dyDescent="0.5">
      <c r="A26" s="1"/>
      <c r="B26" s="1"/>
      <c r="C26" s="247"/>
      <c r="D26" s="1"/>
      <c r="E26" s="1"/>
      <c r="F26" s="1"/>
      <c r="G26" s="1"/>
      <c r="H26" s="1"/>
    </row>
    <row r="27" spans="1:16" ht="25.5" thickBot="1" x14ac:dyDescent="0.6">
      <c r="A27" s="1"/>
      <c r="B27" s="247" t="s">
        <v>191</v>
      </c>
      <c r="C27" s="1"/>
      <c r="D27" s="1"/>
      <c r="E27" s="1"/>
      <c r="F27" s="1"/>
      <c r="G27" s="1"/>
      <c r="H27" s="1"/>
      <c r="K27" s="355" t="s">
        <v>165</v>
      </c>
      <c r="L27" s="361" t="s">
        <v>166</v>
      </c>
      <c r="M27" s="355" t="s">
        <v>164</v>
      </c>
      <c r="N27" s="355"/>
      <c r="O27" s="355"/>
    </row>
    <row r="28" spans="1:16" ht="22.5" customHeight="1" thickBot="1" x14ac:dyDescent="0.55000000000000004">
      <c r="A28" s="1"/>
      <c r="B28" s="241" t="s">
        <v>165</v>
      </c>
      <c r="C28" s="242" t="s">
        <v>166</v>
      </c>
      <c r="D28" s="362" t="s">
        <v>164</v>
      </c>
      <c r="E28" s="363"/>
      <c r="F28" s="364"/>
      <c r="G28" s="1"/>
      <c r="H28" s="1"/>
      <c r="I28" s="153"/>
      <c r="K28" s="355"/>
      <c r="L28" s="361"/>
      <c r="M28" s="265">
        <v>0.8</v>
      </c>
      <c r="N28" s="265">
        <v>0.85</v>
      </c>
      <c r="O28" s="265">
        <v>0.9</v>
      </c>
    </row>
    <row r="29" spans="1:16" ht="23.25" customHeight="1" thickBot="1" x14ac:dyDescent="0.55000000000000004">
      <c r="A29" s="260" t="s">
        <v>177</v>
      </c>
      <c r="B29" s="262"/>
      <c r="C29" s="261"/>
      <c r="D29" s="198">
        <v>0.8</v>
      </c>
      <c r="E29" s="201">
        <v>0.85</v>
      </c>
      <c r="F29" s="117">
        <v>0.9</v>
      </c>
      <c r="G29" s="260" t="s">
        <v>177</v>
      </c>
      <c r="H29" s="1"/>
      <c r="I29" s="153"/>
      <c r="J29" s="264">
        <v>3</v>
      </c>
      <c r="K29" s="266">
        <v>1</v>
      </c>
      <c r="L29" s="267">
        <v>120</v>
      </c>
      <c r="M29" s="268">
        <v>7.8</v>
      </c>
      <c r="N29" s="268">
        <v>9</v>
      </c>
      <c r="O29" s="268">
        <v>10.5</v>
      </c>
      <c r="P29" s="264">
        <v>3</v>
      </c>
    </row>
    <row r="30" spans="1:16" ht="24" thickBot="1" x14ac:dyDescent="0.55000000000000004">
      <c r="A30" s="250">
        <v>1</v>
      </c>
      <c r="B30" s="39">
        <v>1</v>
      </c>
      <c r="C30" s="84">
        <v>20</v>
      </c>
      <c r="D30" s="199">
        <v>8.5</v>
      </c>
      <c r="E30" s="196">
        <v>9.6999999999999993</v>
      </c>
      <c r="F30" s="200">
        <v>11.43</v>
      </c>
      <c r="G30" s="250">
        <v>1</v>
      </c>
      <c r="H30" s="1"/>
      <c r="I30" s="153"/>
      <c r="J30" s="264">
        <v>7</v>
      </c>
      <c r="K30" s="266">
        <v>2</v>
      </c>
      <c r="L30" s="267">
        <v>120</v>
      </c>
      <c r="M30" s="268">
        <v>9.6999999999999993</v>
      </c>
      <c r="N30" s="268">
        <v>11.1</v>
      </c>
      <c r="O30" s="268">
        <v>12.8</v>
      </c>
      <c r="P30" s="264">
        <v>7</v>
      </c>
    </row>
    <row r="31" spans="1:16" ht="24" thickBot="1" x14ac:dyDescent="0.55000000000000004">
      <c r="A31" s="250">
        <v>2</v>
      </c>
      <c r="B31" s="39">
        <v>1</v>
      </c>
      <c r="C31" s="84">
        <v>60</v>
      </c>
      <c r="D31" s="199">
        <v>7.9</v>
      </c>
      <c r="E31" s="196">
        <v>9.1</v>
      </c>
      <c r="F31" s="200">
        <v>10.6</v>
      </c>
      <c r="G31" s="250">
        <v>2</v>
      </c>
      <c r="H31" s="1"/>
      <c r="I31" s="153"/>
      <c r="J31" s="264">
        <v>11</v>
      </c>
      <c r="K31" s="266">
        <v>3</v>
      </c>
      <c r="L31" s="267">
        <v>120</v>
      </c>
      <c r="M31" s="268">
        <v>11.1</v>
      </c>
      <c r="N31" s="268">
        <v>12.6</v>
      </c>
      <c r="O31" s="268">
        <v>14.5</v>
      </c>
      <c r="P31" s="264">
        <v>11</v>
      </c>
    </row>
    <row r="32" spans="1:16" ht="25.5" customHeight="1" thickBot="1" x14ac:dyDescent="0.55000000000000004">
      <c r="A32" s="250">
        <v>3</v>
      </c>
      <c r="B32" s="39">
        <v>1</v>
      </c>
      <c r="C32" s="84">
        <v>120</v>
      </c>
      <c r="D32" s="199">
        <v>7.8</v>
      </c>
      <c r="E32" s="196">
        <v>9</v>
      </c>
      <c r="F32" s="200">
        <v>10.5</v>
      </c>
      <c r="G32" s="250">
        <v>3</v>
      </c>
      <c r="H32" s="1"/>
      <c r="I32" s="153"/>
      <c r="J32" s="264">
        <v>15</v>
      </c>
      <c r="K32" s="266">
        <v>4</v>
      </c>
      <c r="L32" s="267">
        <v>120</v>
      </c>
      <c r="M32" s="268">
        <v>12.3</v>
      </c>
      <c r="N32" s="268">
        <v>13.9</v>
      </c>
      <c r="O32" s="268">
        <v>16</v>
      </c>
      <c r="P32" s="264">
        <v>15</v>
      </c>
    </row>
    <row r="33" spans="1:18" ht="24" thickBot="1" x14ac:dyDescent="0.55000000000000004">
      <c r="A33" s="250">
        <v>4</v>
      </c>
      <c r="B33" s="39">
        <v>1</v>
      </c>
      <c r="C33" s="84">
        <v>121</v>
      </c>
      <c r="D33" s="199">
        <v>7.8</v>
      </c>
      <c r="E33" s="196">
        <v>9</v>
      </c>
      <c r="F33" s="200">
        <v>10.5</v>
      </c>
      <c r="G33" s="250">
        <v>4</v>
      </c>
      <c r="H33" s="1"/>
      <c r="I33" s="153"/>
      <c r="J33" s="264">
        <v>19</v>
      </c>
      <c r="K33" s="266">
        <v>5</v>
      </c>
      <c r="L33" s="267">
        <v>120</v>
      </c>
      <c r="M33" s="268">
        <v>13.3</v>
      </c>
      <c r="N33" s="268">
        <v>15</v>
      </c>
      <c r="O33" s="268">
        <v>17.2</v>
      </c>
      <c r="P33" s="264">
        <v>19</v>
      </c>
    </row>
    <row r="34" spans="1:18" ht="24" thickBot="1" x14ac:dyDescent="0.55000000000000004">
      <c r="A34" s="250">
        <v>5</v>
      </c>
      <c r="B34" s="39">
        <v>2</v>
      </c>
      <c r="C34" s="84">
        <v>20</v>
      </c>
      <c r="D34" s="199">
        <v>11.1</v>
      </c>
      <c r="E34" s="196">
        <v>12.6</v>
      </c>
      <c r="F34" s="200">
        <v>14.6</v>
      </c>
      <c r="G34" s="250">
        <v>5</v>
      </c>
      <c r="H34" s="1"/>
      <c r="I34" s="153"/>
      <c r="J34" s="264">
        <v>23</v>
      </c>
      <c r="K34" s="266">
        <v>6</v>
      </c>
      <c r="L34" s="267">
        <v>120</v>
      </c>
      <c r="M34" s="268">
        <v>14.3</v>
      </c>
      <c r="N34" s="268">
        <v>16</v>
      </c>
      <c r="O34" s="268">
        <v>18.3</v>
      </c>
      <c r="P34" s="264">
        <v>23</v>
      </c>
    </row>
    <row r="35" spans="1:18" ht="24" thickBot="1" x14ac:dyDescent="0.55000000000000004">
      <c r="A35" s="250">
        <v>6</v>
      </c>
      <c r="B35" s="39">
        <v>2</v>
      </c>
      <c r="C35" s="84">
        <v>60</v>
      </c>
      <c r="D35" s="199">
        <v>10</v>
      </c>
      <c r="E35" s="196">
        <v>11.3</v>
      </c>
      <c r="F35" s="200">
        <v>13.2</v>
      </c>
      <c r="G35" s="250">
        <v>6</v>
      </c>
      <c r="H35" s="1"/>
      <c r="I35" s="153"/>
      <c r="J35" s="264">
        <v>27</v>
      </c>
      <c r="K35" s="266">
        <v>7</v>
      </c>
      <c r="L35" s="267">
        <v>120</v>
      </c>
      <c r="M35" s="268">
        <v>15.1</v>
      </c>
      <c r="N35" s="268">
        <v>16.899999999999999</v>
      </c>
      <c r="O35" s="268">
        <v>19.399999999999999</v>
      </c>
      <c r="P35" s="264">
        <v>27</v>
      </c>
    </row>
    <row r="36" spans="1:18" ht="24" thickBot="1" x14ac:dyDescent="0.55000000000000004">
      <c r="A36" s="250">
        <v>7</v>
      </c>
      <c r="B36" s="39">
        <v>2</v>
      </c>
      <c r="C36" s="84">
        <v>120</v>
      </c>
      <c r="D36" s="199">
        <v>9.6999999999999993</v>
      </c>
      <c r="E36" s="196">
        <v>11.1</v>
      </c>
      <c r="F36" s="200">
        <v>12.8</v>
      </c>
      <c r="G36" s="250">
        <v>7</v>
      </c>
      <c r="H36" s="1"/>
      <c r="I36" s="153"/>
      <c r="J36" s="264">
        <v>31</v>
      </c>
      <c r="K36" s="266">
        <v>8</v>
      </c>
      <c r="L36" s="267">
        <v>120</v>
      </c>
      <c r="M36" s="268">
        <v>15.9</v>
      </c>
      <c r="N36" s="268">
        <v>17.8</v>
      </c>
      <c r="O36" s="268">
        <v>20.3</v>
      </c>
      <c r="P36" s="264">
        <v>31</v>
      </c>
    </row>
    <row r="37" spans="1:18" ht="24" thickBot="1" x14ac:dyDescent="0.55000000000000004">
      <c r="A37" s="250">
        <v>8</v>
      </c>
      <c r="B37" s="39">
        <v>2</v>
      </c>
      <c r="C37" s="84">
        <v>121</v>
      </c>
      <c r="D37" s="199">
        <v>9.6</v>
      </c>
      <c r="E37" s="196">
        <v>10.9</v>
      </c>
      <c r="F37" s="200">
        <v>12.7</v>
      </c>
      <c r="G37" s="250">
        <v>8</v>
      </c>
      <c r="H37" s="1"/>
      <c r="I37" s="153"/>
      <c r="J37" s="264">
        <v>35</v>
      </c>
      <c r="K37" s="266">
        <v>9</v>
      </c>
      <c r="L37" s="267">
        <v>120</v>
      </c>
      <c r="M37" s="268">
        <v>16.7</v>
      </c>
      <c r="N37" s="268">
        <v>18.7</v>
      </c>
      <c r="O37" s="268">
        <v>21.3</v>
      </c>
      <c r="P37" s="264">
        <v>35</v>
      </c>
    </row>
    <row r="38" spans="1:18" ht="24" thickBot="1" x14ac:dyDescent="0.55000000000000004">
      <c r="A38" s="250">
        <v>9</v>
      </c>
      <c r="B38" s="39">
        <v>3</v>
      </c>
      <c r="C38" s="84">
        <v>20</v>
      </c>
      <c r="D38" s="199">
        <v>13.2</v>
      </c>
      <c r="E38" s="196">
        <v>14.9</v>
      </c>
      <c r="F38" s="200">
        <v>17.2</v>
      </c>
      <c r="G38" s="250">
        <v>9</v>
      </c>
      <c r="H38" s="1"/>
      <c r="I38" s="153"/>
      <c r="J38" s="264">
        <v>39</v>
      </c>
      <c r="K38" s="266">
        <v>10</v>
      </c>
      <c r="L38" s="267">
        <v>120</v>
      </c>
      <c r="M38" s="268">
        <v>17.399999999999999</v>
      </c>
      <c r="N38" s="268">
        <v>19.5</v>
      </c>
      <c r="O38" s="268">
        <v>22.1</v>
      </c>
      <c r="P38" s="264">
        <v>39</v>
      </c>
    </row>
    <row r="39" spans="1:18" ht="24" thickBot="1" x14ac:dyDescent="0.55000000000000004">
      <c r="A39" s="250">
        <v>10</v>
      </c>
      <c r="B39" s="39">
        <v>3</v>
      </c>
      <c r="C39" s="84">
        <v>60</v>
      </c>
      <c r="D39" s="199">
        <v>11.5</v>
      </c>
      <c r="E39" s="196">
        <v>13</v>
      </c>
      <c r="F39" s="200">
        <v>15</v>
      </c>
      <c r="G39" s="250">
        <v>10</v>
      </c>
      <c r="H39" s="1"/>
      <c r="I39" s="153"/>
      <c r="J39" s="264">
        <v>43</v>
      </c>
      <c r="K39" s="266">
        <v>11</v>
      </c>
      <c r="L39" s="267">
        <v>120</v>
      </c>
      <c r="M39" s="268">
        <v>18.13</v>
      </c>
      <c r="N39" s="268">
        <v>20.2</v>
      </c>
      <c r="O39" s="268">
        <v>23</v>
      </c>
      <c r="P39" s="264">
        <v>43</v>
      </c>
    </row>
    <row r="40" spans="1:18" ht="24" thickBot="1" x14ac:dyDescent="0.55000000000000004">
      <c r="A40" s="250">
        <v>11</v>
      </c>
      <c r="B40" s="39">
        <v>3</v>
      </c>
      <c r="C40" s="84">
        <v>120</v>
      </c>
      <c r="D40" s="199">
        <v>11.1</v>
      </c>
      <c r="E40" s="196">
        <v>12.6</v>
      </c>
      <c r="F40" s="200">
        <v>14.5</v>
      </c>
      <c r="G40" s="250">
        <v>11</v>
      </c>
      <c r="H40" s="1"/>
      <c r="I40" s="153"/>
      <c r="J40" s="264">
        <v>47</v>
      </c>
      <c r="K40" s="266">
        <v>12</v>
      </c>
      <c r="L40" s="267">
        <v>120</v>
      </c>
      <c r="M40" s="268">
        <v>18.8</v>
      </c>
      <c r="N40" s="268">
        <v>21</v>
      </c>
      <c r="O40" s="268">
        <v>23.8</v>
      </c>
      <c r="P40" s="264">
        <v>47</v>
      </c>
    </row>
    <row r="41" spans="1:18" ht="24" thickBot="1" x14ac:dyDescent="0.55000000000000004">
      <c r="A41" s="250">
        <v>12</v>
      </c>
      <c r="B41" s="39">
        <v>3</v>
      </c>
      <c r="C41" s="84">
        <v>121</v>
      </c>
      <c r="D41" s="199">
        <v>10.9</v>
      </c>
      <c r="E41" s="196">
        <v>12.3</v>
      </c>
      <c r="F41" s="200">
        <v>14.2</v>
      </c>
      <c r="G41" s="250">
        <v>12</v>
      </c>
      <c r="H41" s="1"/>
      <c r="I41" s="153"/>
      <c r="J41" s="264">
        <v>51</v>
      </c>
      <c r="K41" s="266">
        <v>13</v>
      </c>
      <c r="L41" s="267">
        <v>120</v>
      </c>
      <c r="M41" s="268">
        <v>19.5</v>
      </c>
      <c r="N41" s="268">
        <v>21.7</v>
      </c>
      <c r="O41" s="268">
        <v>24.6</v>
      </c>
      <c r="P41" s="264">
        <v>51</v>
      </c>
    </row>
    <row r="42" spans="1:18" ht="24" thickBot="1" x14ac:dyDescent="0.55000000000000004">
      <c r="A42" s="250">
        <v>13</v>
      </c>
      <c r="B42" s="39">
        <v>4</v>
      </c>
      <c r="C42" s="84">
        <v>20</v>
      </c>
      <c r="D42" s="199">
        <v>15</v>
      </c>
      <c r="E42" s="196">
        <v>16.899999999999999</v>
      </c>
      <c r="F42" s="200">
        <v>19.5</v>
      </c>
      <c r="G42" s="250">
        <v>13</v>
      </c>
      <c r="H42" s="1"/>
      <c r="I42" s="153"/>
      <c r="J42" s="264">
        <v>55</v>
      </c>
      <c r="K42" s="266">
        <v>14</v>
      </c>
      <c r="L42" s="267">
        <v>120</v>
      </c>
      <c r="M42" s="268">
        <v>20.100000000000001</v>
      </c>
      <c r="N42" s="268">
        <v>22.4</v>
      </c>
      <c r="O42" s="268">
        <v>25.3</v>
      </c>
      <c r="P42" s="264">
        <v>55</v>
      </c>
    </row>
    <row r="43" spans="1:18" ht="24" thickBot="1" x14ac:dyDescent="0.55000000000000004">
      <c r="A43" s="250">
        <v>14</v>
      </c>
      <c r="B43" s="39">
        <v>4</v>
      </c>
      <c r="C43" s="84">
        <v>60</v>
      </c>
      <c r="D43" s="199">
        <v>12.8</v>
      </c>
      <c r="E43" s="196">
        <v>14.4</v>
      </c>
      <c r="F43" s="200">
        <v>16.600000000000001</v>
      </c>
      <c r="G43" s="250">
        <v>14</v>
      </c>
      <c r="H43" s="1"/>
      <c r="I43" s="153"/>
      <c r="J43" s="264">
        <v>59</v>
      </c>
      <c r="K43" s="266">
        <v>15</v>
      </c>
      <c r="L43" s="267">
        <v>120</v>
      </c>
      <c r="M43" s="268">
        <v>20.7</v>
      </c>
      <c r="N43" s="268">
        <v>23.1</v>
      </c>
      <c r="O43" s="268">
        <v>26.1</v>
      </c>
      <c r="P43" s="264">
        <v>59</v>
      </c>
    </row>
    <row r="44" spans="1:18" ht="24" thickBot="1" x14ac:dyDescent="0.55000000000000004">
      <c r="A44" s="250">
        <v>15</v>
      </c>
      <c r="B44" s="39">
        <v>4</v>
      </c>
      <c r="C44" s="84">
        <v>120</v>
      </c>
      <c r="D44" s="199">
        <v>12.3</v>
      </c>
      <c r="E44" s="196">
        <v>13.9</v>
      </c>
      <c r="F44" s="200">
        <v>16</v>
      </c>
      <c r="G44" s="250">
        <v>15</v>
      </c>
      <c r="H44" s="1"/>
      <c r="I44" s="153"/>
      <c r="J44" s="264">
        <v>63</v>
      </c>
      <c r="K44" s="266">
        <v>18</v>
      </c>
      <c r="L44" s="267">
        <v>120</v>
      </c>
      <c r="M44" s="268">
        <v>22.5</v>
      </c>
      <c r="N44" s="268">
        <v>25</v>
      </c>
      <c r="O44" s="268">
        <v>28.2</v>
      </c>
      <c r="P44" s="264">
        <v>63</v>
      </c>
    </row>
    <row r="45" spans="1:18" ht="24" thickBot="1" x14ac:dyDescent="0.55000000000000004">
      <c r="A45" s="250">
        <v>16</v>
      </c>
      <c r="B45" s="39">
        <v>4</v>
      </c>
      <c r="C45" s="84">
        <v>121</v>
      </c>
      <c r="D45" s="199">
        <v>11.9</v>
      </c>
      <c r="E45" s="196">
        <v>13.4</v>
      </c>
      <c r="F45" s="200">
        <v>15.4</v>
      </c>
      <c r="G45" s="250">
        <v>16</v>
      </c>
      <c r="H45" s="1"/>
      <c r="I45" s="153"/>
      <c r="J45" s="264">
        <v>67</v>
      </c>
      <c r="K45" s="266">
        <v>20</v>
      </c>
      <c r="L45" s="267">
        <v>120</v>
      </c>
      <c r="M45" s="268">
        <v>23.7</v>
      </c>
      <c r="N45" s="268">
        <v>26.3</v>
      </c>
      <c r="O45" s="268">
        <v>29.6</v>
      </c>
      <c r="P45" s="264">
        <v>67</v>
      </c>
    </row>
    <row r="46" spans="1:18" ht="24" thickBot="1" x14ac:dyDescent="0.55000000000000004">
      <c r="A46" s="250">
        <v>17</v>
      </c>
      <c r="B46" s="39">
        <v>5</v>
      </c>
      <c r="C46" s="84">
        <v>20</v>
      </c>
      <c r="D46" s="199">
        <v>16.7</v>
      </c>
      <c r="E46" s="196">
        <v>18.8</v>
      </c>
      <c r="F46" s="200">
        <v>21.6</v>
      </c>
      <c r="G46" s="250">
        <v>17</v>
      </c>
      <c r="H46" s="1"/>
      <c r="I46" s="153"/>
      <c r="J46" s="264">
        <v>71</v>
      </c>
      <c r="K46" s="266">
        <v>24</v>
      </c>
      <c r="L46" s="267">
        <v>120</v>
      </c>
      <c r="M46" s="268">
        <v>25.9</v>
      </c>
      <c r="N46" s="268">
        <v>28.6</v>
      </c>
      <c r="O46" s="268">
        <v>32.299999999999997</v>
      </c>
      <c r="P46" s="264">
        <v>71</v>
      </c>
    </row>
    <row r="47" spans="1:18" ht="24" thickBot="1" x14ac:dyDescent="0.55000000000000004">
      <c r="A47" s="250">
        <v>18</v>
      </c>
      <c r="B47" s="39">
        <v>5</v>
      </c>
      <c r="C47" s="84">
        <v>60</v>
      </c>
      <c r="D47" s="199">
        <v>14</v>
      </c>
      <c r="E47" s="196">
        <v>15.7</v>
      </c>
      <c r="F47" s="200">
        <v>18</v>
      </c>
      <c r="G47" s="250">
        <v>18</v>
      </c>
      <c r="H47" s="1"/>
      <c r="I47" s="153"/>
      <c r="J47" s="264">
        <v>75</v>
      </c>
      <c r="K47" s="266">
        <v>30</v>
      </c>
      <c r="L47" s="267">
        <v>120</v>
      </c>
      <c r="M47" s="268">
        <v>29</v>
      </c>
      <c r="N47" s="268">
        <v>32</v>
      </c>
      <c r="O47" s="268">
        <v>36</v>
      </c>
      <c r="P47" s="264">
        <v>75</v>
      </c>
    </row>
    <row r="48" spans="1:18" ht="24" thickBot="1" x14ac:dyDescent="0.55000000000000004">
      <c r="A48" s="250">
        <v>19</v>
      </c>
      <c r="B48" s="39">
        <v>5</v>
      </c>
      <c r="C48" s="84">
        <v>120</v>
      </c>
      <c r="D48" s="199">
        <v>13.3</v>
      </c>
      <c r="E48" s="196">
        <v>15</v>
      </c>
      <c r="F48" s="200">
        <v>17.2</v>
      </c>
      <c r="G48" s="250">
        <v>19</v>
      </c>
      <c r="H48" s="1"/>
      <c r="I48" s="153"/>
      <c r="R48" s="264" t="s">
        <v>174</v>
      </c>
    </row>
    <row r="49" spans="1:21" ht="24" thickBot="1" x14ac:dyDescent="0.55000000000000004">
      <c r="A49" s="250">
        <v>20</v>
      </c>
      <c r="B49" s="197">
        <v>5</v>
      </c>
      <c r="C49" s="84">
        <v>121</v>
      </c>
      <c r="D49" s="199">
        <v>12.8</v>
      </c>
      <c r="E49" s="196">
        <v>14.4</v>
      </c>
      <c r="F49" s="200">
        <v>16.5</v>
      </c>
      <c r="G49" s="250">
        <v>20</v>
      </c>
      <c r="H49" s="1"/>
      <c r="I49" s="153"/>
      <c r="S49" s="269">
        <v>0.8</v>
      </c>
      <c r="T49" s="269">
        <v>0.85</v>
      </c>
      <c r="U49" s="269">
        <v>0.9</v>
      </c>
    </row>
    <row r="50" spans="1:21" ht="24" thickBot="1" x14ac:dyDescent="0.55000000000000004">
      <c r="A50" s="250">
        <v>21</v>
      </c>
      <c r="B50" s="39">
        <v>6</v>
      </c>
      <c r="C50" s="84">
        <v>20</v>
      </c>
      <c r="D50" s="199">
        <v>18.399999999999999</v>
      </c>
      <c r="E50" s="196">
        <v>20.6</v>
      </c>
      <c r="F50" s="200">
        <v>23.6</v>
      </c>
      <c r="G50" s="250">
        <v>21</v>
      </c>
      <c r="H50" s="1"/>
      <c r="I50" s="153"/>
      <c r="K50" s="264">
        <f>$B$8</f>
        <v>4</v>
      </c>
      <c r="L50" s="264">
        <f>VLOOKUP(K50,K29:O47,2)</f>
        <v>120</v>
      </c>
      <c r="M50" s="264">
        <f>VLOOKUP(K50,K29:O47,3)</f>
        <v>12.3</v>
      </c>
      <c r="N50" s="264">
        <f>VLOOKUP(K50,K29:O47,4)</f>
        <v>13.9</v>
      </c>
      <c r="O50" s="264">
        <f>VLOOKUP(K50,K29:O47,5)</f>
        <v>16</v>
      </c>
      <c r="Q50" s="264" t="s">
        <v>177</v>
      </c>
      <c r="R50" s="264">
        <v>0</v>
      </c>
      <c r="S50" s="264">
        <v>0</v>
      </c>
      <c r="T50" s="264">
        <v>0</v>
      </c>
      <c r="U50" s="264">
        <v>0</v>
      </c>
    </row>
    <row r="51" spans="1:21" ht="24" thickBot="1" x14ac:dyDescent="0.55000000000000004">
      <c r="A51" s="250">
        <v>22</v>
      </c>
      <c r="B51" s="39">
        <v>6</v>
      </c>
      <c r="C51" s="84">
        <v>60</v>
      </c>
      <c r="D51" s="199">
        <v>15</v>
      </c>
      <c r="E51" s="196">
        <v>16.899999999999999</v>
      </c>
      <c r="F51" s="200">
        <v>19.3</v>
      </c>
      <c r="G51" s="250">
        <v>22</v>
      </c>
      <c r="H51" s="1"/>
      <c r="I51" s="153"/>
      <c r="Q51" s="264">
        <f>Q53-2</f>
        <v>13</v>
      </c>
      <c r="R51" s="264">
        <v>20</v>
      </c>
      <c r="S51" s="270">
        <f>VLOOKUP($Q51,$A$30:$F$105,4)</f>
        <v>15</v>
      </c>
      <c r="T51" s="270">
        <f>VLOOKUP($Q51,$A$30:$F$105,5)</f>
        <v>16.899999999999999</v>
      </c>
      <c r="U51" s="270">
        <f>VLOOKUP($Q51,$A$30:$F$105,6)</f>
        <v>19.5</v>
      </c>
    </row>
    <row r="52" spans="1:21" ht="26.25" thickBot="1" x14ac:dyDescent="0.55000000000000004">
      <c r="A52" s="250">
        <v>23</v>
      </c>
      <c r="B52" s="39">
        <v>6</v>
      </c>
      <c r="C52" s="84">
        <v>120</v>
      </c>
      <c r="D52" s="199">
        <v>14.3</v>
      </c>
      <c r="E52" s="196">
        <v>16</v>
      </c>
      <c r="F52" s="200">
        <v>18.3</v>
      </c>
      <c r="G52" s="250">
        <v>23</v>
      </c>
      <c r="H52" s="1"/>
      <c r="I52" s="153"/>
      <c r="K52" s="264" t="s">
        <v>217</v>
      </c>
      <c r="Q52" s="264">
        <f>Q53-1</f>
        <v>14</v>
      </c>
      <c r="R52" s="264">
        <v>60</v>
      </c>
      <c r="S52" s="270">
        <f>VLOOKUP($Q52,$A$30:$F$105,4)</f>
        <v>12.8</v>
      </c>
      <c r="T52" s="270">
        <f>VLOOKUP($Q52,$A$30:$F$105,5)</f>
        <v>14.4</v>
      </c>
      <c r="U52" s="270">
        <f>VLOOKUP($Q52,$A$30:$F$105,6)</f>
        <v>16.600000000000001</v>
      </c>
    </row>
    <row r="53" spans="1:21" ht="24" thickBot="1" x14ac:dyDescent="0.55000000000000004">
      <c r="A53" s="250">
        <v>24</v>
      </c>
      <c r="B53" s="39">
        <v>6</v>
      </c>
      <c r="C53" s="84">
        <v>121</v>
      </c>
      <c r="D53" s="199">
        <v>13.6</v>
      </c>
      <c r="E53" s="196">
        <v>15.3</v>
      </c>
      <c r="F53" s="200">
        <v>17.399999999999999</v>
      </c>
      <c r="G53" s="250">
        <v>24</v>
      </c>
      <c r="H53" s="1"/>
      <c r="I53" s="153"/>
      <c r="K53" s="271">
        <f>$D$8</f>
        <v>1.9599999999999999E-2</v>
      </c>
      <c r="L53" s="264" t="s">
        <v>170</v>
      </c>
      <c r="M53" s="272">
        <f>M$50*(1-K53)/K53</f>
        <v>615.2510204081633</v>
      </c>
      <c r="N53" s="272">
        <f>N$50*(1-K53)/K53</f>
        <v>695.28367346938785</v>
      </c>
      <c r="O53" s="272">
        <f>O$50*(1-K53)/K53</f>
        <v>800.32653061224494</v>
      </c>
      <c r="Q53" s="264">
        <f>VLOOKUP(K50,K29:P34,6)</f>
        <v>15</v>
      </c>
      <c r="R53" s="264">
        <v>120</v>
      </c>
      <c r="S53" s="270">
        <f>VLOOKUP($Q53,$A$30:$F$105,4)</f>
        <v>12.3</v>
      </c>
      <c r="T53" s="270">
        <f>VLOOKUP($Q53,$A$30:$F$105,5)</f>
        <v>13.9</v>
      </c>
      <c r="U53" s="270">
        <f>VLOOKUP($Q53,$A$30:$F$105,6)</f>
        <v>16</v>
      </c>
    </row>
    <row r="54" spans="1:21" ht="24" thickBot="1" x14ac:dyDescent="0.55000000000000004">
      <c r="A54" s="250">
        <v>25</v>
      </c>
      <c r="B54" s="39">
        <v>7</v>
      </c>
      <c r="C54" s="84">
        <v>20</v>
      </c>
      <c r="D54" s="199">
        <v>19.899999999999999</v>
      </c>
      <c r="E54" s="196">
        <v>22.3</v>
      </c>
      <c r="F54" s="200">
        <v>25.5</v>
      </c>
      <c r="G54" s="250">
        <v>25</v>
      </c>
      <c r="H54" s="1"/>
      <c r="I54" s="153"/>
      <c r="K54" s="271">
        <f>$D$9</f>
        <v>0.13</v>
      </c>
      <c r="L54" s="272"/>
      <c r="M54" s="272">
        <f>M$50*(1-K54)/K54</f>
        <v>82.315384615384616</v>
      </c>
      <c r="N54" s="272">
        <f t="shared" ref="N54:N55" si="2">N$50*(1-K54)/K54</f>
        <v>93.023076923076914</v>
      </c>
      <c r="O54" s="272">
        <f t="shared" ref="O54:O55" si="3">O$50*(1-K54)/K54</f>
        <v>107.07692307692307</v>
      </c>
      <c r="Q54" s="264">
        <f>Q53+1</f>
        <v>16</v>
      </c>
      <c r="R54" s="264">
        <v>121</v>
      </c>
      <c r="S54" s="270">
        <f>VLOOKUP($Q54,$A$30:$F$105,4)</f>
        <v>11.9</v>
      </c>
      <c r="T54" s="270">
        <f>VLOOKUP($Q54,$A$30:$F$105,5)</f>
        <v>13.4</v>
      </c>
      <c r="U54" s="270">
        <f>VLOOKUP($Q54,$A$30:$F$105,6)</f>
        <v>15.4</v>
      </c>
    </row>
    <row r="55" spans="1:21" ht="24" thickBot="1" x14ac:dyDescent="0.55000000000000004">
      <c r="A55" s="250">
        <v>26</v>
      </c>
      <c r="B55" s="39">
        <v>7</v>
      </c>
      <c r="C55" s="84">
        <v>60</v>
      </c>
      <c r="D55" s="199">
        <v>16</v>
      </c>
      <c r="E55" s="196">
        <v>17.899999999999999</v>
      </c>
      <c r="F55" s="200">
        <v>20.5</v>
      </c>
      <c r="G55" s="250">
        <v>26</v>
      </c>
      <c r="H55" s="1"/>
      <c r="I55" s="153"/>
      <c r="K55" s="271">
        <f>$D$10</f>
        <v>0.25900000000000001</v>
      </c>
      <c r="L55" s="272"/>
      <c r="M55" s="272">
        <f>M$50*(1-K55)/K55</f>
        <v>35.190347490347492</v>
      </c>
      <c r="N55" s="272">
        <f t="shared" si="2"/>
        <v>39.76795366795367</v>
      </c>
      <c r="O55" s="272">
        <f t="shared" si="3"/>
        <v>45.776061776061773</v>
      </c>
      <c r="R55" s="264">
        <v>0</v>
      </c>
      <c r="S55" s="264">
        <v>0</v>
      </c>
      <c r="T55" s="264">
        <v>0</v>
      </c>
      <c r="U55" s="264">
        <v>0</v>
      </c>
    </row>
    <row r="56" spans="1:21" ht="24" thickBot="1" x14ac:dyDescent="0.55000000000000004">
      <c r="A56" s="250">
        <v>27</v>
      </c>
      <c r="B56" s="39">
        <v>7</v>
      </c>
      <c r="C56" s="84">
        <v>120</v>
      </c>
      <c r="D56" s="199">
        <v>15.1</v>
      </c>
      <c r="E56" s="196">
        <v>16.899999999999999</v>
      </c>
      <c r="F56" s="200">
        <v>19.399999999999999</v>
      </c>
      <c r="G56" s="250">
        <v>27</v>
      </c>
      <c r="H56" s="1"/>
      <c r="I56" s="153"/>
      <c r="L56" s="272"/>
      <c r="M56" s="272"/>
      <c r="N56" s="272"/>
    </row>
    <row r="57" spans="1:21" ht="24" thickBot="1" x14ac:dyDescent="0.55000000000000004">
      <c r="A57" s="250">
        <v>28</v>
      </c>
      <c r="B57" s="39">
        <v>7</v>
      </c>
      <c r="C57" s="84">
        <v>121</v>
      </c>
      <c r="D57" s="199">
        <v>14.4</v>
      </c>
      <c r="E57" s="196">
        <v>16</v>
      </c>
      <c r="F57" s="200">
        <v>18.3</v>
      </c>
      <c r="G57" s="250">
        <v>28</v>
      </c>
      <c r="H57" s="1"/>
      <c r="I57" s="153"/>
      <c r="K57" s="264" t="s">
        <v>171</v>
      </c>
      <c r="L57" s="272">
        <f>M53-$K$50-1</f>
        <v>610.2510204081633</v>
      </c>
      <c r="M57" s="272">
        <f t="shared" ref="M57:N57" si="4">N53-$K$50-1</f>
        <v>690.28367346938785</v>
      </c>
      <c r="N57" s="272">
        <f t="shared" si="4"/>
        <v>795.32653061224494</v>
      </c>
    </row>
    <row r="58" spans="1:21" ht="24" thickBot="1" x14ac:dyDescent="0.55000000000000004">
      <c r="A58" s="250">
        <v>29</v>
      </c>
      <c r="B58" s="39">
        <v>8</v>
      </c>
      <c r="C58" s="84">
        <v>20</v>
      </c>
      <c r="D58" s="199">
        <v>21.5</v>
      </c>
      <c r="E58" s="196">
        <v>24</v>
      </c>
      <c r="F58" s="200">
        <v>27.4</v>
      </c>
      <c r="G58" s="250">
        <v>29</v>
      </c>
      <c r="H58" s="1"/>
      <c r="I58" s="153"/>
      <c r="L58" s="272">
        <f t="shared" ref="L58:N58" si="5">M54-$K$50-1</f>
        <v>77.315384615384616</v>
      </c>
      <c r="M58" s="272">
        <f t="shared" si="5"/>
        <v>88.023076923076914</v>
      </c>
      <c r="N58" s="272">
        <f t="shared" si="5"/>
        <v>102.07692307692307</v>
      </c>
    </row>
    <row r="59" spans="1:21" ht="24" thickBot="1" x14ac:dyDescent="0.55000000000000004">
      <c r="A59" s="250">
        <v>30</v>
      </c>
      <c r="B59" s="39">
        <v>8</v>
      </c>
      <c r="C59" s="84">
        <v>60</v>
      </c>
      <c r="D59" s="199">
        <v>17</v>
      </c>
      <c r="E59" s="196">
        <v>19</v>
      </c>
      <c r="F59" s="200">
        <v>21.6</v>
      </c>
      <c r="G59" s="250">
        <v>30</v>
      </c>
      <c r="H59" s="1"/>
      <c r="I59" s="153"/>
      <c r="L59" s="272">
        <f>M55-$K$50-1</f>
        <v>30.190347490347492</v>
      </c>
      <c r="M59" s="272">
        <f>N55-$K$50-1</f>
        <v>34.76795366795367</v>
      </c>
      <c r="N59" s="272">
        <f>O55-$K$50-1</f>
        <v>40.776061776061773</v>
      </c>
    </row>
    <row r="60" spans="1:21" ht="24" thickBot="1" x14ac:dyDescent="0.55000000000000004">
      <c r="A60" s="250">
        <v>31</v>
      </c>
      <c r="B60" s="39">
        <v>8</v>
      </c>
      <c r="C60" s="84">
        <v>120</v>
      </c>
      <c r="D60" s="199">
        <v>15.9</v>
      </c>
      <c r="E60" s="196">
        <v>17.8</v>
      </c>
      <c r="F60" s="200">
        <v>20.3</v>
      </c>
      <c r="G60" s="250">
        <v>31</v>
      </c>
      <c r="H60" s="1"/>
      <c r="I60" s="153"/>
    </row>
    <row r="61" spans="1:21" ht="24" thickBot="1" x14ac:dyDescent="0.55000000000000004">
      <c r="A61" s="250">
        <v>32</v>
      </c>
      <c r="B61" s="39">
        <v>8</v>
      </c>
      <c r="C61" s="84">
        <v>121</v>
      </c>
      <c r="D61" s="199">
        <v>15</v>
      </c>
      <c r="E61" s="196">
        <v>16.8</v>
      </c>
      <c r="F61" s="200">
        <v>19.100000000000001</v>
      </c>
      <c r="G61" s="250">
        <v>32</v>
      </c>
      <c r="H61" s="1"/>
      <c r="I61" s="153"/>
      <c r="K61" s="264" t="s">
        <v>172</v>
      </c>
      <c r="L61" s="264">
        <f>IF(L57&lt;20,0,IF(L57&lt;60,20,IF(L57&lt;120,60,IF(L57&lt;121,120,121))))</f>
        <v>121</v>
      </c>
      <c r="M61" s="264">
        <f>IF(M57&lt;20,0,IF(M57&lt;60,20,IF(M57&lt;120,60,IF(M57&lt;121,120,121))))</f>
        <v>121</v>
      </c>
      <c r="N61" s="264">
        <f>IF(N57&lt;20,0,IF(N57&lt;60,20,IF(N57&lt;120,60,IF(N57&lt;121,120,121))))</f>
        <v>121</v>
      </c>
    </row>
    <row r="62" spans="1:21" ht="24" thickBot="1" x14ac:dyDescent="0.55000000000000004">
      <c r="A62" s="250">
        <v>33</v>
      </c>
      <c r="B62" s="39">
        <v>9</v>
      </c>
      <c r="C62" s="84">
        <v>20</v>
      </c>
      <c r="D62" s="199">
        <v>23</v>
      </c>
      <c r="E62" s="196">
        <v>25.7</v>
      </c>
      <c r="F62" s="200">
        <v>29.2</v>
      </c>
      <c r="G62" s="250">
        <v>33</v>
      </c>
      <c r="H62" s="1"/>
      <c r="I62" s="153"/>
      <c r="L62" s="264">
        <f>IF(L58&lt;20,0,IF(L58&lt;60,20,IF(L58&lt;120,60,IF(L58&lt;121,120,121))))</f>
        <v>60</v>
      </c>
      <c r="M62" s="264">
        <f t="shared" ref="M62:N62" si="6">IF(M58&lt;20,0,IF(M58&lt;60,20,IF(M58&lt;120,60,IF(M58&lt;121,120,121))))</f>
        <v>60</v>
      </c>
      <c r="N62" s="264">
        <f t="shared" si="6"/>
        <v>60</v>
      </c>
    </row>
    <row r="63" spans="1:21" ht="24" thickBot="1" x14ac:dyDescent="0.55000000000000004">
      <c r="A63" s="250">
        <v>34</v>
      </c>
      <c r="B63" s="39">
        <v>9</v>
      </c>
      <c r="C63" s="84">
        <v>60</v>
      </c>
      <c r="D63" s="199">
        <v>17.899999999999999</v>
      </c>
      <c r="E63" s="196">
        <v>20</v>
      </c>
      <c r="F63" s="200">
        <v>22.7</v>
      </c>
      <c r="G63" s="250">
        <v>34</v>
      </c>
      <c r="H63" s="1"/>
      <c r="I63" s="153"/>
      <c r="L63" s="264">
        <f t="shared" ref="L63:N63" si="7">IF(L59&lt;20,0,IF(L59&lt;60,20,IF(L59&lt;120,60,IF(L59&lt;121,120,121))))</f>
        <v>20</v>
      </c>
      <c r="M63" s="264">
        <f t="shared" si="7"/>
        <v>20</v>
      </c>
      <c r="N63" s="264">
        <f t="shared" si="7"/>
        <v>20</v>
      </c>
    </row>
    <row r="64" spans="1:21" ht="24" thickBot="1" x14ac:dyDescent="0.55000000000000004">
      <c r="A64" s="250">
        <v>35</v>
      </c>
      <c r="B64" s="39">
        <v>9</v>
      </c>
      <c r="C64" s="84">
        <v>120</v>
      </c>
      <c r="D64" s="199">
        <v>16.7</v>
      </c>
      <c r="E64" s="196">
        <v>18.7</v>
      </c>
      <c r="F64" s="200">
        <v>21.3</v>
      </c>
      <c r="G64" s="250">
        <v>35</v>
      </c>
      <c r="H64" s="1"/>
      <c r="I64" s="153"/>
      <c r="K64" s="264" t="s">
        <v>173</v>
      </c>
      <c r="L64" s="264">
        <f>IF(L57&lt;20,20,IF(L57&lt;60,60,IF(L57&lt;120,120,IF(L57&lt;121,121,0))))</f>
        <v>0</v>
      </c>
      <c r="M64" s="264">
        <f t="shared" ref="M64:N64" si="8">IF(M57&lt;20,20,IF(M57&lt;60,60,IF(M57&lt;120,120,IF(M57&lt;121,121,0))))</f>
        <v>0</v>
      </c>
      <c r="N64" s="264">
        <f t="shared" si="8"/>
        <v>0</v>
      </c>
    </row>
    <row r="65" spans="1:14" ht="24" thickBot="1" x14ac:dyDescent="0.55000000000000004">
      <c r="A65" s="250">
        <v>36</v>
      </c>
      <c r="B65" s="39">
        <v>9</v>
      </c>
      <c r="C65" s="84">
        <v>121</v>
      </c>
      <c r="D65" s="199">
        <v>15.6</v>
      </c>
      <c r="E65" s="196">
        <v>17.399999999999999</v>
      </c>
      <c r="F65" s="200">
        <v>19.8</v>
      </c>
      <c r="G65" s="250">
        <v>36</v>
      </c>
      <c r="H65" s="1"/>
      <c r="I65" s="153"/>
      <c r="L65" s="264">
        <f t="shared" ref="L65:N65" si="9">IF(L58&lt;20,20,IF(L58&lt;60,60,IF(L58&lt;120,120,IF(L58&lt;121,121,0))))</f>
        <v>120</v>
      </c>
      <c r="M65" s="264">
        <f t="shared" si="9"/>
        <v>120</v>
      </c>
      <c r="N65" s="264">
        <f t="shared" si="9"/>
        <v>120</v>
      </c>
    </row>
    <row r="66" spans="1:14" ht="24" thickBot="1" x14ac:dyDescent="0.55000000000000004">
      <c r="A66" s="250">
        <v>37</v>
      </c>
      <c r="B66" s="39">
        <v>10</v>
      </c>
      <c r="C66" s="84">
        <v>20</v>
      </c>
      <c r="D66" s="199">
        <v>24.4</v>
      </c>
      <c r="E66" s="196">
        <v>27.3</v>
      </c>
      <c r="F66" s="200">
        <v>31</v>
      </c>
      <c r="G66" s="250">
        <v>37</v>
      </c>
      <c r="H66" s="1"/>
      <c r="I66" s="153"/>
      <c r="L66" s="264">
        <f t="shared" ref="L66:N66" si="10">IF(L59&lt;20,20,IF(L59&lt;60,60,IF(L59&lt;120,120,IF(L59&lt;121,121,0))))</f>
        <v>60</v>
      </c>
      <c r="M66" s="264">
        <f t="shared" si="10"/>
        <v>60</v>
      </c>
      <c r="N66" s="264">
        <f t="shared" si="10"/>
        <v>60</v>
      </c>
    </row>
    <row r="67" spans="1:14" ht="24" thickBot="1" x14ac:dyDescent="0.55000000000000004">
      <c r="A67" s="250">
        <v>38</v>
      </c>
      <c r="B67" s="39">
        <v>10</v>
      </c>
      <c r="C67" s="84">
        <v>60</v>
      </c>
      <c r="D67" s="199">
        <v>18.7</v>
      </c>
      <c r="E67" s="196">
        <v>20.9</v>
      </c>
      <c r="F67" s="200">
        <v>23.8</v>
      </c>
      <c r="G67" s="250">
        <v>38</v>
      </c>
      <c r="H67" s="1"/>
      <c r="I67" s="153"/>
    </row>
    <row r="68" spans="1:14" ht="24.75" thickBot="1" x14ac:dyDescent="0.55000000000000004">
      <c r="A68" s="250">
        <v>39</v>
      </c>
      <c r="B68" s="39">
        <v>10</v>
      </c>
      <c r="C68" s="84">
        <v>120</v>
      </c>
      <c r="D68" s="199">
        <v>17.399999999999999</v>
      </c>
      <c r="E68" s="196">
        <v>19.5</v>
      </c>
      <c r="F68" s="200">
        <v>22.1</v>
      </c>
      <c r="G68" s="250">
        <v>39</v>
      </c>
      <c r="H68" s="1"/>
      <c r="I68" s="153"/>
      <c r="K68" s="273" t="s">
        <v>218</v>
      </c>
      <c r="L68" s="264">
        <f>IF(L61=0,S$50,IF(L61=20,S$51,IF(L61=60,S$52,IF(L61=120,S$53,S$54))))</f>
        <v>11.9</v>
      </c>
      <c r="M68" s="264">
        <f t="shared" ref="M68:N68" si="11">IF(M61=0,T$50,IF(M61=20,T$51,IF(M61=60,T$52,IF(M61=120,T$53,T$54))))</f>
        <v>13.4</v>
      </c>
      <c r="N68" s="264">
        <f t="shared" si="11"/>
        <v>15.4</v>
      </c>
    </row>
    <row r="69" spans="1:14" ht="24.75" thickBot="1" x14ac:dyDescent="0.55000000000000004">
      <c r="A69" s="250">
        <v>40</v>
      </c>
      <c r="B69" s="39">
        <v>10</v>
      </c>
      <c r="C69" s="84">
        <v>121</v>
      </c>
      <c r="D69" s="199">
        <v>16.8</v>
      </c>
      <c r="E69" s="196">
        <v>18.100000000000001</v>
      </c>
      <c r="F69" s="200">
        <v>20.5</v>
      </c>
      <c r="G69" s="250">
        <v>40</v>
      </c>
      <c r="H69" s="1"/>
      <c r="I69" s="153"/>
      <c r="K69" s="273"/>
      <c r="L69" s="264">
        <f>IF(L62=0,S$50,IF(L62=20,S$51,IF(L62=60,S$52,IF(L62=120,S$53,S$54))))</f>
        <v>12.8</v>
      </c>
      <c r="M69" s="264">
        <f t="shared" ref="M69:M70" si="12">IF(M62=0,T$50,IF(M62=20,T$51,IF(M62=60,T$52,IF(M62=120,T$53,T$54))))</f>
        <v>14.4</v>
      </c>
      <c r="N69" s="264">
        <f>IF(N62=0,U$50,IF(N62=20,U$51,IF(N62=60,U$52,IF(N62=120,U$53,U$54))))</f>
        <v>16.600000000000001</v>
      </c>
    </row>
    <row r="70" spans="1:14" ht="24.75" thickBot="1" x14ac:dyDescent="0.55000000000000004">
      <c r="A70" s="250">
        <v>41</v>
      </c>
      <c r="B70" s="39">
        <v>11</v>
      </c>
      <c r="C70" s="84">
        <v>20</v>
      </c>
      <c r="D70" s="199">
        <v>25.9</v>
      </c>
      <c r="E70" s="196">
        <v>28.9</v>
      </c>
      <c r="F70" s="200">
        <v>32.799999999999997</v>
      </c>
      <c r="G70" s="250">
        <v>41</v>
      </c>
      <c r="H70" s="1"/>
      <c r="I70" s="153"/>
      <c r="K70" s="273"/>
      <c r="L70" s="264">
        <f>IF(L63=0,S$50,IF(L63=20,S$51,IF(L63=60,S$52,IF(L63=120,S$53,S$54))))</f>
        <v>15</v>
      </c>
      <c r="M70" s="264">
        <f t="shared" si="12"/>
        <v>16.899999999999999</v>
      </c>
      <c r="N70" s="264">
        <f>IF(N63=0,U$50,IF(N63=20,U$51,IF(N63=60,U$52,IF(N63=120,U$53,U$54))))</f>
        <v>19.5</v>
      </c>
    </row>
    <row r="71" spans="1:14" ht="24.75" thickBot="1" x14ac:dyDescent="0.55000000000000004">
      <c r="A71" s="250">
        <v>42</v>
      </c>
      <c r="B71" s="39">
        <v>11</v>
      </c>
      <c r="C71" s="84">
        <v>60</v>
      </c>
      <c r="D71" s="199">
        <v>19.600000000000001</v>
      </c>
      <c r="E71" s="196">
        <v>21.8</v>
      </c>
      <c r="F71" s="200">
        <v>24.8</v>
      </c>
      <c r="G71" s="250">
        <v>42</v>
      </c>
      <c r="H71" s="1"/>
      <c r="I71" s="153"/>
      <c r="K71" s="273" t="s">
        <v>219</v>
      </c>
      <c r="L71" s="264">
        <f>IF(L64=20,S$51,IF(L64=60,S$52,IF(L64=120,S$53,IF(L64=121,S$54,S$55))))</f>
        <v>0</v>
      </c>
      <c r="M71" s="264">
        <f t="shared" ref="M71:N71" si="13">IF(M64=20,T$51,IF(M64=60,T$52,IF(M64=120,T$53,IF(M64=121,T$54,T$55))))</f>
        <v>0</v>
      </c>
      <c r="N71" s="264">
        <f t="shared" si="13"/>
        <v>0</v>
      </c>
    </row>
    <row r="72" spans="1:14" ht="24.75" thickBot="1" x14ac:dyDescent="0.55000000000000004">
      <c r="A72" s="250">
        <v>43</v>
      </c>
      <c r="B72" s="39">
        <v>11</v>
      </c>
      <c r="C72" s="84">
        <v>120</v>
      </c>
      <c r="D72" s="199">
        <v>18.13</v>
      </c>
      <c r="E72" s="196">
        <v>20.2</v>
      </c>
      <c r="F72" s="200">
        <v>23</v>
      </c>
      <c r="G72" s="250">
        <v>43</v>
      </c>
      <c r="H72" s="1"/>
      <c r="I72" s="153"/>
      <c r="K72" s="273"/>
      <c r="L72" s="264">
        <f>IF(L65=20,S$51,IF(L65=60,S$52,IF(L65=120,S$53,IF(L65=121,S$54,S$55))))</f>
        <v>12.3</v>
      </c>
      <c r="M72" s="264">
        <f>IF(M65=20,T$51,IF(M65=60,T$52,IF(M65=120,T$53,IF(M65=121,T$54,T$55))))</f>
        <v>13.9</v>
      </c>
      <c r="N72" s="264">
        <f>IF(N65=20,U$51,IF(N65=60,U$52,IF(N65=120,U$53,IF(N65=121,U$54,U$55))))</f>
        <v>16</v>
      </c>
    </row>
    <row r="73" spans="1:14" ht="24.75" thickBot="1" x14ac:dyDescent="0.55000000000000004">
      <c r="A73" s="250">
        <v>44</v>
      </c>
      <c r="B73" s="39">
        <v>11</v>
      </c>
      <c r="C73" s="84">
        <v>121</v>
      </c>
      <c r="D73" s="199">
        <v>17.3</v>
      </c>
      <c r="E73" s="196">
        <v>18.7</v>
      </c>
      <c r="F73" s="200">
        <v>21.2</v>
      </c>
      <c r="G73" s="250">
        <v>44</v>
      </c>
      <c r="H73" s="1"/>
      <c r="I73" s="153"/>
      <c r="K73" s="273"/>
      <c r="L73" s="264">
        <f>IF(L66=20,S$51,IF(L66=60,S$52,IF(L66=120,S$53,IF(L66=121,S$54,S$55))))</f>
        <v>12.8</v>
      </c>
      <c r="M73" s="264">
        <f>IF(M66=20,T$51,IF(M66=60,T$52,IF(M66=120,T$53,IF(M66=121,T$54,T$55))))</f>
        <v>14.4</v>
      </c>
      <c r="N73" s="264">
        <f>IF(N66=20,U$51,IF(N66=60,U$52,IF(N66=120,U$53,IF(N66=121,U$54,U$55))))</f>
        <v>16.600000000000001</v>
      </c>
    </row>
    <row r="74" spans="1:14" ht="24" thickBot="1" x14ac:dyDescent="0.55000000000000004">
      <c r="A74" s="250">
        <v>45</v>
      </c>
      <c r="B74" s="39">
        <v>12</v>
      </c>
      <c r="C74" s="84">
        <v>20</v>
      </c>
      <c r="D74" s="199">
        <v>27.3</v>
      </c>
      <c r="E74" s="196">
        <v>30.5</v>
      </c>
      <c r="F74" s="200">
        <v>34.6</v>
      </c>
      <c r="G74" s="250">
        <v>45</v>
      </c>
      <c r="H74" s="1"/>
      <c r="I74" s="153"/>
    </row>
    <row r="75" spans="1:14" ht="24.75" thickBot="1" x14ac:dyDescent="0.55000000000000004">
      <c r="A75" s="250">
        <v>46</v>
      </c>
      <c r="B75" s="39">
        <v>12</v>
      </c>
      <c r="C75" s="84">
        <v>60</v>
      </c>
      <c r="D75" s="199">
        <v>20.399999999999999</v>
      </c>
      <c r="E75" s="196">
        <v>22.7</v>
      </c>
      <c r="F75" s="200">
        <v>25.8</v>
      </c>
      <c r="G75" s="250">
        <v>46</v>
      </c>
      <c r="H75" s="1"/>
      <c r="I75" s="153"/>
      <c r="K75" s="273" t="s">
        <v>176</v>
      </c>
      <c r="L75" s="264" t="e">
        <f>L68-(((1/L61)-(1/L57))/((1/L61)-(1/L64)))*(L68-L71)</f>
        <v>#DIV/0!</v>
      </c>
      <c r="M75" s="264" t="e">
        <f t="shared" ref="M75:N75" si="14">M68-(((1/M61)-(1/M57))/((1/M61)-(1/M64)))*(M68-M71)</f>
        <v>#DIV/0!</v>
      </c>
      <c r="N75" s="264" t="e">
        <f t="shared" si="14"/>
        <v>#DIV/0!</v>
      </c>
    </row>
    <row r="76" spans="1:14" ht="24.75" thickBot="1" x14ac:dyDescent="0.55000000000000004">
      <c r="A76" s="250">
        <v>47</v>
      </c>
      <c r="B76" s="39">
        <v>12</v>
      </c>
      <c r="C76" s="84">
        <v>120</v>
      </c>
      <c r="D76" s="199">
        <v>18.8</v>
      </c>
      <c r="E76" s="196">
        <v>21</v>
      </c>
      <c r="F76" s="200">
        <v>23.8</v>
      </c>
      <c r="G76" s="250">
        <v>47</v>
      </c>
      <c r="H76" s="1"/>
      <c r="I76" s="153"/>
      <c r="K76" s="273"/>
      <c r="L76" s="274">
        <f>L69-(((1/L62)-(1/L58))/((1/L62)-(1/L65)))*(L69-L72)</f>
        <v>12.576042184857229</v>
      </c>
      <c r="M76" s="274">
        <f t="shared" ref="M76:N76" si="15">M69-(((1/M62)-(1/M58))/((1/M62)-(1/M65)))*(M69-M72)</f>
        <v>14.081639430219349</v>
      </c>
      <c r="N76" s="274">
        <f t="shared" si="15"/>
        <v>16.105350414468727</v>
      </c>
    </row>
    <row r="77" spans="1:14" ht="24.75" thickBot="1" x14ac:dyDescent="0.55000000000000004">
      <c r="A77" s="250">
        <v>48</v>
      </c>
      <c r="B77" s="39">
        <v>12</v>
      </c>
      <c r="C77" s="84">
        <v>121</v>
      </c>
      <c r="D77" s="199">
        <v>17.8</v>
      </c>
      <c r="E77" s="196">
        <v>19.3</v>
      </c>
      <c r="F77" s="200">
        <v>21.8</v>
      </c>
      <c r="G77" s="250">
        <v>48</v>
      </c>
      <c r="H77" s="1"/>
      <c r="I77" s="153"/>
      <c r="K77" s="273"/>
      <c r="L77" s="274">
        <f t="shared" ref="L77:M77" si="16">L70-(((1/L63)-(1/L59))/((1/L63)-(1/L66)))*(L70-L73)</f>
        <v>13.886129193150282</v>
      </c>
      <c r="M77" s="274">
        <f t="shared" si="16"/>
        <v>15.307158880165243</v>
      </c>
      <c r="N77" s="274">
        <f>N70-(((1/N63)-(1/N59))/((1/N63)-(1/N66)))*(N70-N73)</f>
        <v>17.283604772275353</v>
      </c>
    </row>
    <row r="78" spans="1:14" ht="24" thickBot="1" x14ac:dyDescent="0.55000000000000004">
      <c r="A78" s="250">
        <v>49</v>
      </c>
      <c r="B78" s="39">
        <v>13</v>
      </c>
      <c r="C78" s="84">
        <v>20</v>
      </c>
      <c r="D78" s="199">
        <v>28.7</v>
      </c>
      <c r="E78" s="196">
        <v>32</v>
      </c>
      <c r="F78" s="200">
        <v>36.299999999999997</v>
      </c>
      <c r="G78" s="250">
        <v>49</v>
      </c>
      <c r="H78" s="1"/>
      <c r="I78" s="153"/>
      <c r="K78" s="264" t="s">
        <v>175</v>
      </c>
      <c r="L78" s="272" t="e">
        <f>L75*(1-$K53)/$K53</f>
        <v>#DIV/0!</v>
      </c>
      <c r="M78" s="272" t="e">
        <f t="shared" ref="M78:N78" si="17">M75*(1-$K53)/$K53</f>
        <v>#DIV/0!</v>
      </c>
      <c r="N78" s="272" t="e">
        <f t="shared" si="17"/>
        <v>#DIV/0!</v>
      </c>
    </row>
    <row r="79" spans="1:14" ht="24" thickBot="1" x14ac:dyDescent="0.55000000000000004">
      <c r="A79" s="250">
        <v>50</v>
      </c>
      <c r="B79" s="39">
        <v>13</v>
      </c>
      <c r="C79" s="84">
        <v>60</v>
      </c>
      <c r="D79" s="199">
        <v>21.2</v>
      </c>
      <c r="E79" s="196">
        <v>23.6</v>
      </c>
      <c r="F79" s="200">
        <v>26.8</v>
      </c>
      <c r="G79" s="250">
        <v>50</v>
      </c>
      <c r="H79" s="1"/>
      <c r="I79" s="153"/>
      <c r="L79" s="272">
        <f>L76*(1-$K54)/$K54</f>
        <v>84.162743852506068</v>
      </c>
      <c r="M79" s="272">
        <f t="shared" ref="M79" si="18">M76*(1-$K54)/$K54</f>
        <v>94.238663879160256</v>
      </c>
      <c r="N79" s="272">
        <f>N76*(1-$K54)/$K54</f>
        <v>107.78196046605994</v>
      </c>
    </row>
    <row r="80" spans="1:14" ht="24" thickBot="1" x14ac:dyDescent="0.55000000000000004">
      <c r="A80" s="250">
        <v>51</v>
      </c>
      <c r="B80" s="39">
        <v>13</v>
      </c>
      <c r="C80" s="84">
        <v>120</v>
      </c>
      <c r="D80" s="199">
        <v>19.5</v>
      </c>
      <c r="E80" s="196">
        <v>21.7</v>
      </c>
      <c r="F80" s="200">
        <v>24.6</v>
      </c>
      <c r="G80" s="250">
        <v>51</v>
      </c>
      <c r="H80" s="1"/>
      <c r="I80" s="153"/>
      <c r="L80" s="272">
        <f t="shared" ref="L80:M80" si="19">L77*(1-$K55)/$K55</f>
        <v>39.728269236001381</v>
      </c>
      <c r="M80" s="272">
        <f t="shared" si="19"/>
        <v>43.793840657152302</v>
      </c>
      <c r="N80" s="272">
        <f>N77*(1-$K55)/$K55</f>
        <v>49.448459985544545</v>
      </c>
    </row>
    <row r="81" spans="1:9" ht="24" thickBot="1" x14ac:dyDescent="0.55000000000000004">
      <c r="A81" s="250">
        <v>52</v>
      </c>
      <c r="B81" s="39">
        <v>13</v>
      </c>
      <c r="C81" s="84">
        <v>121</v>
      </c>
      <c r="D81" s="199">
        <v>17.8</v>
      </c>
      <c r="E81" s="196">
        <v>19.8</v>
      </c>
      <c r="F81" s="200">
        <v>22.4</v>
      </c>
      <c r="G81" s="250">
        <v>52</v>
      </c>
      <c r="H81" s="1"/>
      <c r="I81" s="153"/>
    </row>
    <row r="82" spans="1:9" ht="24" thickBot="1" x14ac:dyDescent="0.55000000000000004">
      <c r="A82" s="250">
        <v>53</v>
      </c>
      <c r="B82" s="39">
        <v>14</v>
      </c>
      <c r="C82" s="84">
        <v>20</v>
      </c>
      <c r="D82" s="199">
        <v>30.2</v>
      </c>
      <c r="E82" s="196">
        <v>33.6</v>
      </c>
      <c r="F82" s="200">
        <v>38</v>
      </c>
      <c r="G82" s="250">
        <v>53</v>
      </c>
      <c r="H82" s="1"/>
      <c r="I82" s="153"/>
    </row>
    <row r="83" spans="1:9" ht="24" thickBot="1" x14ac:dyDescent="0.55000000000000004">
      <c r="A83" s="250">
        <v>54</v>
      </c>
      <c r="B83" s="39">
        <v>14</v>
      </c>
      <c r="C83" s="84">
        <v>60</v>
      </c>
      <c r="D83" s="199">
        <v>22</v>
      </c>
      <c r="E83" s="196">
        <v>24.5</v>
      </c>
      <c r="F83" s="200">
        <v>27.7</v>
      </c>
      <c r="G83" s="250">
        <v>54</v>
      </c>
      <c r="H83" s="1"/>
      <c r="I83" s="153"/>
    </row>
    <row r="84" spans="1:9" ht="24" thickBot="1" x14ac:dyDescent="0.55000000000000004">
      <c r="A84" s="250">
        <v>55</v>
      </c>
      <c r="B84" s="39">
        <v>14</v>
      </c>
      <c r="C84" s="84">
        <v>120</v>
      </c>
      <c r="D84" s="199">
        <v>20.100000000000001</v>
      </c>
      <c r="E84" s="196">
        <v>22.4</v>
      </c>
      <c r="F84" s="200">
        <v>25.3</v>
      </c>
      <c r="G84" s="250">
        <v>55</v>
      </c>
      <c r="H84" s="1"/>
      <c r="I84" s="153"/>
    </row>
    <row r="85" spans="1:9" ht="24" thickBot="1" x14ac:dyDescent="0.55000000000000004">
      <c r="A85" s="250">
        <v>56</v>
      </c>
      <c r="B85" s="39">
        <v>14</v>
      </c>
      <c r="C85" s="84">
        <v>121</v>
      </c>
      <c r="D85" s="199">
        <v>18.3</v>
      </c>
      <c r="E85" s="196">
        <v>20.399999999999999</v>
      </c>
      <c r="F85" s="200">
        <v>23</v>
      </c>
      <c r="G85" s="250">
        <v>56</v>
      </c>
      <c r="H85" s="1"/>
      <c r="I85" s="153"/>
    </row>
    <row r="86" spans="1:9" ht="24" thickBot="1" x14ac:dyDescent="0.55000000000000004">
      <c r="A86" s="250">
        <v>57</v>
      </c>
      <c r="B86" s="39">
        <v>15</v>
      </c>
      <c r="C86" s="84">
        <v>20</v>
      </c>
      <c r="D86" s="199">
        <v>31.6</v>
      </c>
      <c r="E86" s="196">
        <v>35.1</v>
      </c>
      <c r="F86" s="200">
        <v>39.799999999999997</v>
      </c>
      <c r="G86" s="250">
        <v>57</v>
      </c>
      <c r="H86" s="1"/>
      <c r="I86" s="153"/>
    </row>
    <row r="87" spans="1:9" ht="24" thickBot="1" x14ac:dyDescent="0.55000000000000004">
      <c r="A87" s="250">
        <v>58</v>
      </c>
      <c r="B87" s="39">
        <v>15</v>
      </c>
      <c r="C87" s="84">
        <v>60</v>
      </c>
      <c r="D87" s="199">
        <v>22.8</v>
      </c>
      <c r="E87" s="196">
        <v>25.3</v>
      </c>
      <c r="F87" s="200">
        <v>28.7</v>
      </c>
      <c r="G87" s="250">
        <v>58</v>
      </c>
      <c r="H87" s="1"/>
      <c r="I87" s="153"/>
    </row>
    <row r="88" spans="1:9" ht="24" thickBot="1" x14ac:dyDescent="0.55000000000000004">
      <c r="A88" s="250">
        <v>59</v>
      </c>
      <c r="B88" s="39">
        <v>15</v>
      </c>
      <c r="C88" s="84">
        <v>120</v>
      </c>
      <c r="D88" s="199">
        <v>20.7</v>
      </c>
      <c r="E88" s="196">
        <v>23.1</v>
      </c>
      <c r="F88" s="200">
        <v>26.1</v>
      </c>
      <c r="G88" s="250">
        <v>59</v>
      </c>
      <c r="H88" s="1"/>
      <c r="I88" s="153"/>
    </row>
    <row r="89" spans="1:9" ht="24" thickBot="1" x14ac:dyDescent="0.55000000000000004">
      <c r="A89" s="250">
        <v>60</v>
      </c>
      <c r="B89" s="39">
        <v>15</v>
      </c>
      <c r="C89" s="84">
        <v>121</v>
      </c>
      <c r="D89" s="199">
        <v>18.8</v>
      </c>
      <c r="E89" s="196">
        <v>20.9</v>
      </c>
      <c r="F89" s="200">
        <v>23.6</v>
      </c>
      <c r="G89" s="250">
        <v>60</v>
      </c>
      <c r="H89" s="1"/>
      <c r="I89" s="153"/>
    </row>
    <row r="90" spans="1:9" ht="24" thickBot="1" x14ac:dyDescent="0.55000000000000004">
      <c r="A90" s="250">
        <v>61</v>
      </c>
      <c r="B90" s="39">
        <v>18</v>
      </c>
      <c r="C90" s="84">
        <v>20</v>
      </c>
      <c r="D90" s="199">
        <v>35.700000000000003</v>
      </c>
      <c r="E90" s="196">
        <v>39.700000000000003</v>
      </c>
      <c r="F90" s="200">
        <v>44.9</v>
      </c>
      <c r="G90" s="250">
        <v>61</v>
      </c>
      <c r="H90" s="1"/>
      <c r="I90" s="153"/>
    </row>
    <row r="91" spans="1:9" ht="24" thickBot="1" x14ac:dyDescent="0.55000000000000004">
      <c r="A91" s="250">
        <v>62</v>
      </c>
      <c r="B91" s="39">
        <v>18</v>
      </c>
      <c r="C91" s="84">
        <v>60</v>
      </c>
      <c r="D91" s="199">
        <v>25</v>
      </c>
      <c r="E91" s="196">
        <v>27.8</v>
      </c>
      <c r="F91" s="200">
        <v>31.4</v>
      </c>
      <c r="G91" s="250">
        <v>62</v>
      </c>
      <c r="H91" s="1"/>
      <c r="I91" s="153"/>
    </row>
    <row r="92" spans="1:9" ht="24" thickBot="1" x14ac:dyDescent="0.55000000000000004">
      <c r="A92" s="250">
        <v>63</v>
      </c>
      <c r="B92" s="39">
        <v>18</v>
      </c>
      <c r="C92" s="84">
        <v>120</v>
      </c>
      <c r="D92" s="199">
        <v>22.5</v>
      </c>
      <c r="E92" s="196">
        <v>25</v>
      </c>
      <c r="F92" s="200">
        <v>28.2</v>
      </c>
      <c r="G92" s="250">
        <v>63</v>
      </c>
      <c r="H92" s="1"/>
      <c r="I92" s="153"/>
    </row>
    <row r="93" spans="1:9" ht="24" thickBot="1" x14ac:dyDescent="0.55000000000000004">
      <c r="A93" s="250">
        <v>64</v>
      </c>
      <c r="B93" s="39">
        <v>18</v>
      </c>
      <c r="C93" s="84">
        <v>121</v>
      </c>
      <c r="D93" s="199">
        <v>20.100000000000001</v>
      </c>
      <c r="E93" s="196">
        <v>22.3</v>
      </c>
      <c r="F93" s="200">
        <v>25.2</v>
      </c>
      <c r="G93" s="250">
        <v>64</v>
      </c>
      <c r="H93" s="1"/>
      <c r="I93" s="153"/>
    </row>
    <row r="94" spans="1:9" ht="24" thickBot="1" x14ac:dyDescent="0.55000000000000004">
      <c r="A94" s="250">
        <v>65</v>
      </c>
      <c r="B94" s="39">
        <v>20</v>
      </c>
      <c r="C94" s="84">
        <v>20</v>
      </c>
      <c r="D94" s="199">
        <v>38.5</v>
      </c>
      <c r="E94" s="196">
        <v>42.7</v>
      </c>
      <c r="F94" s="200">
        <v>48.3</v>
      </c>
      <c r="G94" s="250">
        <v>65</v>
      </c>
      <c r="H94" s="1"/>
      <c r="I94" s="153"/>
    </row>
    <row r="95" spans="1:9" ht="24" thickBot="1" x14ac:dyDescent="0.55000000000000004">
      <c r="A95" s="250">
        <v>66</v>
      </c>
      <c r="B95" s="39">
        <v>20</v>
      </c>
      <c r="C95" s="84">
        <v>60</v>
      </c>
      <c r="D95" s="199">
        <v>26.5</v>
      </c>
      <c r="E95" s="196">
        <v>29.4</v>
      </c>
      <c r="F95" s="200">
        <v>33.200000000000003</v>
      </c>
      <c r="G95" s="250">
        <v>66</v>
      </c>
      <c r="H95" s="1"/>
      <c r="I95" s="153"/>
    </row>
    <row r="96" spans="1:9" ht="24" thickBot="1" x14ac:dyDescent="0.55000000000000004">
      <c r="A96" s="250">
        <v>67</v>
      </c>
      <c r="B96" s="39">
        <v>20</v>
      </c>
      <c r="C96" s="84">
        <v>120</v>
      </c>
      <c r="D96" s="199">
        <v>23.7</v>
      </c>
      <c r="E96" s="196">
        <v>26.3</v>
      </c>
      <c r="F96" s="200">
        <v>29.6</v>
      </c>
      <c r="G96" s="250">
        <v>67</v>
      </c>
      <c r="H96" s="1"/>
      <c r="I96" s="153"/>
    </row>
    <row r="97" spans="1:9" ht="24" thickBot="1" x14ac:dyDescent="0.55000000000000004">
      <c r="A97" s="250">
        <v>68</v>
      </c>
      <c r="B97" s="39">
        <v>20</v>
      </c>
      <c r="C97" s="84">
        <v>121</v>
      </c>
      <c r="D97" s="199">
        <v>21</v>
      </c>
      <c r="E97" s="196">
        <v>23.2</v>
      </c>
      <c r="F97" s="200">
        <v>26.1</v>
      </c>
      <c r="G97" s="250">
        <v>68</v>
      </c>
      <c r="H97" s="1"/>
      <c r="I97" s="153"/>
    </row>
    <row r="98" spans="1:9" ht="24" thickBot="1" x14ac:dyDescent="0.55000000000000004">
      <c r="A98" s="250">
        <v>69</v>
      </c>
      <c r="B98" s="39">
        <v>24</v>
      </c>
      <c r="C98" s="84">
        <v>20</v>
      </c>
      <c r="D98" s="199">
        <v>43.9</v>
      </c>
      <c r="E98" s="196">
        <v>48.7</v>
      </c>
      <c r="F98" s="200">
        <v>54.9</v>
      </c>
      <c r="G98" s="250">
        <v>69</v>
      </c>
      <c r="H98" s="1"/>
      <c r="I98" s="153"/>
    </row>
    <row r="99" spans="1:9" ht="24" thickBot="1" x14ac:dyDescent="0.55000000000000004">
      <c r="A99" s="250">
        <v>70</v>
      </c>
      <c r="B99" s="39">
        <v>24</v>
      </c>
      <c r="C99" s="84">
        <v>60</v>
      </c>
      <c r="D99" s="199">
        <v>29.3</v>
      </c>
      <c r="E99" s="196">
        <v>32.5</v>
      </c>
      <c r="F99" s="200">
        <v>36.6</v>
      </c>
      <c r="G99" s="250">
        <v>70</v>
      </c>
      <c r="H99" s="1"/>
      <c r="I99" s="153"/>
    </row>
    <row r="100" spans="1:9" ht="24" thickBot="1" x14ac:dyDescent="0.55000000000000004">
      <c r="A100" s="250">
        <v>71</v>
      </c>
      <c r="B100" s="39">
        <v>24</v>
      </c>
      <c r="C100" s="84">
        <v>120</v>
      </c>
      <c r="D100" s="199">
        <v>25.9</v>
      </c>
      <c r="E100" s="196">
        <v>28.6</v>
      </c>
      <c r="F100" s="200">
        <v>32.299999999999997</v>
      </c>
      <c r="G100" s="250">
        <v>71</v>
      </c>
      <c r="H100" s="1"/>
      <c r="I100" s="153"/>
    </row>
    <row r="101" spans="1:9" ht="24" thickBot="1" x14ac:dyDescent="0.55000000000000004">
      <c r="A101" s="250">
        <v>72</v>
      </c>
      <c r="B101" s="39">
        <v>24</v>
      </c>
      <c r="C101" s="84">
        <v>121</v>
      </c>
      <c r="D101" s="199">
        <v>22.5</v>
      </c>
      <c r="E101" s="196">
        <v>24.8</v>
      </c>
      <c r="F101" s="200">
        <v>27.9</v>
      </c>
      <c r="G101" s="250">
        <v>72</v>
      </c>
      <c r="H101" s="1"/>
      <c r="I101" s="153"/>
    </row>
    <row r="102" spans="1:9" ht="24" thickBot="1" x14ac:dyDescent="0.55000000000000004">
      <c r="A102" s="250">
        <v>73</v>
      </c>
      <c r="B102" s="39">
        <v>30</v>
      </c>
      <c r="C102" s="84">
        <v>20</v>
      </c>
      <c r="D102" s="199">
        <v>52</v>
      </c>
      <c r="E102" s="196">
        <v>57.6</v>
      </c>
      <c r="F102" s="200">
        <v>64.900000000000006</v>
      </c>
      <c r="G102" s="250">
        <v>73</v>
      </c>
      <c r="H102" s="1"/>
      <c r="I102" s="153"/>
    </row>
    <row r="103" spans="1:9" ht="24" thickBot="1" x14ac:dyDescent="0.55000000000000004">
      <c r="A103" s="250">
        <v>74</v>
      </c>
      <c r="B103" s="39">
        <v>30</v>
      </c>
      <c r="C103" s="84">
        <v>60</v>
      </c>
      <c r="D103" s="199">
        <v>33.4</v>
      </c>
      <c r="E103" s="196">
        <v>36.9</v>
      </c>
      <c r="F103" s="200">
        <v>41.5</v>
      </c>
      <c r="G103" s="250">
        <v>74</v>
      </c>
      <c r="H103" s="1"/>
      <c r="I103" s="153"/>
    </row>
    <row r="104" spans="1:9" ht="24" thickBot="1" x14ac:dyDescent="0.55000000000000004">
      <c r="A104" s="250">
        <v>75</v>
      </c>
      <c r="B104" s="39">
        <v>30</v>
      </c>
      <c r="C104" s="84">
        <v>120</v>
      </c>
      <c r="D104" s="199">
        <v>29</v>
      </c>
      <c r="E104" s="196">
        <v>32</v>
      </c>
      <c r="F104" s="200">
        <v>36</v>
      </c>
      <c r="G104" s="250">
        <v>75</v>
      </c>
      <c r="H104" s="1"/>
      <c r="I104" s="153"/>
    </row>
    <row r="105" spans="1:9" ht="24" thickBot="1" x14ac:dyDescent="0.55000000000000004">
      <c r="A105" s="250">
        <v>76</v>
      </c>
      <c r="B105" s="39">
        <v>30</v>
      </c>
      <c r="C105" s="84">
        <v>121</v>
      </c>
      <c r="D105" s="199">
        <v>24.5</v>
      </c>
      <c r="E105" s="196">
        <v>27.1</v>
      </c>
      <c r="F105" s="200">
        <v>30.4</v>
      </c>
      <c r="G105" s="250">
        <v>76</v>
      </c>
      <c r="H105" s="1"/>
      <c r="I105" s="153"/>
    </row>
    <row r="106" spans="1:9" x14ac:dyDescent="0.5">
      <c r="A106" s="1" t="s">
        <v>167</v>
      </c>
      <c r="B106" s="1"/>
      <c r="C106" s="1"/>
      <c r="D106" s="1"/>
      <c r="E106" s="1"/>
      <c r="F106" s="1"/>
      <c r="G106" s="1"/>
      <c r="H106" s="1"/>
      <c r="I106" s="153"/>
    </row>
    <row r="108" spans="1:9" s="264" customFormat="1" hidden="1" x14ac:dyDescent="0.5">
      <c r="C108" s="264">
        <v>5</v>
      </c>
      <c r="D108" s="264">
        <f>VLOOKUP(C108,B30:F105,2)-1</f>
        <v>120</v>
      </c>
      <c r="E108" s="264">
        <f>VLOOKUP(D108,B30:F105,3)</f>
        <v>24.5</v>
      </c>
      <c r="F108" s="264">
        <f>VLOOKUP(E108,D30:G105,4)</f>
        <v>56</v>
      </c>
    </row>
    <row r="109" spans="1:9" s="264" customFormat="1" hidden="1" x14ac:dyDescent="0.5">
      <c r="D109" s="264">
        <f>D108-1</f>
        <v>119</v>
      </c>
      <c r="E109" s="264">
        <f>VLOOKUP(C108,B30:F105,3)</f>
        <v>12.8</v>
      </c>
    </row>
    <row r="110" spans="1:9" s="264" customFormat="1" hidden="1" x14ac:dyDescent="0.5"/>
    <row r="111" spans="1:9" s="264" customFormat="1" hidden="1" x14ac:dyDescent="0.5">
      <c r="B111" s="264" t="s">
        <v>170</v>
      </c>
    </row>
    <row r="112" spans="1:9" s="264" customFormat="1" hidden="1" x14ac:dyDescent="0.5"/>
    <row r="113" spans="3:4" s="264" customFormat="1" hidden="1" x14ac:dyDescent="0.5">
      <c r="C113" s="264" t="b">
        <f>IF(VLOOKUP(C108,B30:F105,2)=120,VLOOKUP(C108,B30:F105,2))</f>
        <v>0</v>
      </c>
      <c r="D113" s="264" t="b">
        <f>IF(VLOOKUP(D108,C30:G105,2)=120,VLOOKUP(D108,C30:G105,2))</f>
        <v>0</v>
      </c>
    </row>
  </sheetData>
  <sheetProtection password="F9E0" sheet="1" objects="1" scenarios="1"/>
  <mergeCells count="11">
    <mergeCell ref="B2:G2"/>
    <mergeCell ref="B3:G3"/>
    <mergeCell ref="B4:G4"/>
    <mergeCell ref="K27:K28"/>
    <mergeCell ref="L27:L28"/>
    <mergeCell ref="D28:F28"/>
    <mergeCell ref="M27:O27"/>
    <mergeCell ref="C7:D7"/>
    <mergeCell ref="E6:G6"/>
    <mergeCell ref="E16:G16"/>
    <mergeCell ref="C17:D17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1507" r:id="rId4">
          <objectPr defaultSize="0" autoPict="0" r:id="rId5">
            <anchor moveWithCells="1">
              <from>
                <xdr:col>3</xdr:col>
                <xdr:colOff>476250</xdr:colOff>
                <xdr:row>4</xdr:row>
                <xdr:rowOff>76200</xdr:rowOff>
              </from>
              <to>
                <xdr:col>4</xdr:col>
                <xdr:colOff>638175</xdr:colOff>
                <xdr:row>5</xdr:row>
                <xdr:rowOff>180975</xdr:rowOff>
              </to>
            </anchor>
          </objectPr>
        </oleObject>
      </mc:Choice>
      <mc:Fallback>
        <oleObject progId="Equation.3" shapeId="21507" r:id="rId4"/>
      </mc:Fallback>
    </mc:AlternateContent>
    <mc:AlternateContent xmlns:mc="http://schemas.openxmlformats.org/markup-compatibility/2006">
      <mc:Choice Requires="x14">
        <oleObject progId="Equation.3" shapeId="21510" r:id="rId6">
          <objectPr defaultSize="0" autoPict="0" r:id="rId7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4</xdr:col>
                <xdr:colOff>762000</xdr:colOff>
                <xdr:row>14</xdr:row>
                <xdr:rowOff>504825</xdr:rowOff>
              </to>
            </anchor>
          </objectPr>
        </oleObject>
      </mc:Choice>
      <mc:Fallback>
        <oleObject progId="Equation.3" shapeId="2151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"/>
  <sheetViews>
    <sheetView showGridLines="0" workbookViewId="0">
      <selection activeCell="C7" sqref="C7"/>
    </sheetView>
  </sheetViews>
  <sheetFormatPr defaultRowHeight="23.25" x14ac:dyDescent="0.5"/>
  <cols>
    <col min="1" max="1" width="2.7109375" customWidth="1"/>
    <col min="2" max="4" width="17.7109375" customWidth="1"/>
    <col min="5" max="5" width="32.140625" customWidth="1"/>
    <col min="6" max="6" width="2.7109375" customWidth="1"/>
    <col min="7" max="7" width="8.85546875" customWidth="1"/>
    <col min="8" max="8" width="3.140625" customWidth="1"/>
  </cols>
  <sheetData>
    <row r="1" spans="1:7" ht="12" customHeight="1" x14ac:dyDescent="0.5">
      <c r="A1" s="93"/>
      <c r="B1" s="93"/>
      <c r="C1" s="93"/>
      <c r="D1" s="93"/>
      <c r="E1" s="93"/>
      <c r="F1" s="93"/>
    </row>
    <row r="2" spans="1:7" ht="54.75" customHeight="1" x14ac:dyDescent="0.6">
      <c r="A2" s="93"/>
      <c r="B2" s="304" t="s">
        <v>58</v>
      </c>
      <c r="C2" s="305"/>
      <c r="D2" s="305"/>
      <c r="E2" s="305"/>
      <c r="F2" s="94"/>
      <c r="G2" s="42"/>
    </row>
    <row r="3" spans="1:7" ht="7.5" customHeight="1" x14ac:dyDescent="0.5">
      <c r="A3" s="93"/>
      <c r="B3" s="93"/>
      <c r="C3" s="93"/>
      <c r="D3" s="93"/>
      <c r="E3" s="93"/>
      <c r="F3" s="93"/>
    </row>
    <row r="4" spans="1:7" ht="75.75" customHeight="1" thickBot="1" x14ac:dyDescent="0.55000000000000004">
      <c r="A4" s="93"/>
      <c r="B4" s="303" t="s">
        <v>109</v>
      </c>
      <c r="C4" s="306"/>
      <c r="D4" s="306"/>
      <c r="E4" s="306"/>
      <c r="F4" s="95"/>
      <c r="G4" s="41"/>
    </row>
    <row r="5" spans="1:7" ht="12.75" customHeight="1" thickBot="1" x14ac:dyDescent="0.55000000000000004">
      <c r="A5" s="93"/>
      <c r="B5" s="96"/>
      <c r="C5" s="97"/>
      <c r="D5" s="97"/>
      <c r="E5" s="98"/>
      <c r="F5" s="93"/>
    </row>
    <row r="6" spans="1:7" ht="45" customHeight="1" thickBot="1" x14ac:dyDescent="0.55000000000000004">
      <c r="A6" s="93"/>
      <c r="B6" s="99"/>
      <c r="C6" s="87" t="s">
        <v>49</v>
      </c>
      <c r="D6" s="56" t="s">
        <v>57</v>
      </c>
      <c r="E6" s="109" t="s">
        <v>29</v>
      </c>
      <c r="F6" s="93"/>
    </row>
    <row r="7" spans="1:7" ht="24" thickBot="1" x14ac:dyDescent="0.55000000000000004">
      <c r="A7" s="93"/>
      <c r="B7" s="100" t="s">
        <v>21</v>
      </c>
      <c r="C7" s="226">
        <v>500</v>
      </c>
      <c r="D7" s="226">
        <v>14.5</v>
      </c>
      <c r="E7" s="365">
        <f>$D$16</f>
        <v>72.5</v>
      </c>
      <c r="F7" s="93"/>
    </row>
    <row r="8" spans="1:7" ht="10.5" customHeight="1" thickBot="1" x14ac:dyDescent="0.55000000000000004">
      <c r="A8" s="93"/>
      <c r="B8" s="101"/>
      <c r="C8" s="102"/>
      <c r="D8" s="102"/>
      <c r="E8" s="103"/>
      <c r="F8" s="93"/>
    </row>
    <row r="9" spans="1:7" ht="13.5" customHeight="1" x14ac:dyDescent="0.5">
      <c r="A9" s="93"/>
      <c r="B9" s="93"/>
      <c r="C9" s="93"/>
      <c r="D9" s="93"/>
      <c r="E9" s="93"/>
      <c r="F9" s="93"/>
    </row>
    <row r="10" spans="1:7" ht="77.25" customHeight="1" thickBot="1" x14ac:dyDescent="0.55000000000000004">
      <c r="A10" s="93"/>
      <c r="B10" s="307" t="s">
        <v>201</v>
      </c>
      <c r="C10" s="307"/>
      <c r="D10" s="307"/>
      <c r="E10" s="307"/>
      <c r="F10" s="93"/>
    </row>
    <row r="11" spans="1:7" ht="24" thickBot="1" x14ac:dyDescent="0.55000000000000004">
      <c r="A11" s="93"/>
      <c r="B11" s="104" t="s">
        <v>31</v>
      </c>
      <c r="C11" s="243" t="s">
        <v>49</v>
      </c>
      <c r="D11" s="244" t="s">
        <v>50</v>
      </c>
      <c r="E11" s="93"/>
      <c r="F11" s="93"/>
    </row>
    <row r="12" spans="1:7" x14ac:dyDescent="0.5">
      <c r="A12" s="93"/>
      <c r="B12" s="104"/>
      <c r="C12" s="245" t="s">
        <v>51</v>
      </c>
      <c r="D12" s="246" t="s">
        <v>54</v>
      </c>
      <c r="E12" s="93"/>
      <c r="F12" s="93"/>
    </row>
    <row r="13" spans="1:7" x14ac:dyDescent="0.5">
      <c r="A13" s="93"/>
      <c r="B13" s="104"/>
      <c r="C13" s="105" t="s">
        <v>52</v>
      </c>
      <c r="D13" s="106" t="s">
        <v>55</v>
      </c>
      <c r="E13" s="93"/>
      <c r="F13" s="93"/>
    </row>
    <row r="14" spans="1:7" x14ac:dyDescent="0.5">
      <c r="A14" s="93"/>
      <c r="B14" s="104"/>
      <c r="C14" s="105" t="s">
        <v>53</v>
      </c>
      <c r="D14" s="106" t="s">
        <v>56</v>
      </c>
      <c r="E14" s="93"/>
      <c r="F14" s="93"/>
    </row>
    <row r="15" spans="1:7" ht="24" thickBot="1" x14ac:dyDescent="0.55000000000000004">
      <c r="A15" s="93"/>
      <c r="B15" s="104"/>
      <c r="C15" s="107" t="s">
        <v>198</v>
      </c>
      <c r="D15" s="108" t="s">
        <v>199</v>
      </c>
      <c r="E15" s="93"/>
      <c r="F15" s="93"/>
    </row>
    <row r="16" spans="1:7" s="275" customFormat="1" hidden="1" x14ac:dyDescent="0.5">
      <c r="A16" s="293"/>
      <c r="B16" s="294"/>
      <c r="C16" s="295" t="s">
        <v>5</v>
      </c>
      <c r="D16" s="296">
        <f>C7*D7/100</f>
        <v>72.5</v>
      </c>
      <c r="E16" s="293"/>
      <c r="F16" s="293"/>
    </row>
    <row r="17" spans="1:6" ht="23.25" customHeight="1" x14ac:dyDescent="0.5">
      <c r="A17" s="93"/>
      <c r="B17" s="303"/>
      <c r="C17" s="303"/>
      <c r="D17" s="303"/>
      <c r="E17" s="303"/>
      <c r="F17" s="93"/>
    </row>
    <row r="18" spans="1:6" x14ac:dyDescent="0.5">
      <c r="A18" s="93"/>
      <c r="B18" s="303" t="s">
        <v>200</v>
      </c>
      <c r="C18" s="303"/>
      <c r="D18" s="303"/>
      <c r="E18" s="303"/>
      <c r="F18" s="93"/>
    </row>
    <row r="19" spans="1:6" ht="23.25" customHeight="1" x14ac:dyDescent="0.5">
      <c r="A19" s="93"/>
      <c r="B19" s="303"/>
      <c r="C19" s="303"/>
      <c r="D19" s="303"/>
      <c r="E19" s="303"/>
      <c r="F19" s="93"/>
    </row>
    <row r="20" spans="1:6" x14ac:dyDescent="0.5">
      <c r="B20" s="38"/>
    </row>
    <row r="21" spans="1:6" x14ac:dyDescent="0.5">
      <c r="B21" s="38"/>
    </row>
  </sheetData>
  <sheetProtection password="F9E0" sheet="1" objects="1" scenarios="1"/>
  <mergeCells count="6">
    <mergeCell ref="B19:E19"/>
    <mergeCell ref="B18:E18"/>
    <mergeCell ref="B2:E2"/>
    <mergeCell ref="B4:E4"/>
    <mergeCell ref="B10:E10"/>
    <mergeCell ref="B17:E17"/>
  </mergeCells>
  <dataValidations count="1">
    <dataValidation type="decimal" allowBlank="1" showErrorMessage="1" errorTitle="คำเตือน" error="ให้กรอกข้อมูล 5 -30 เท่านั้นครับ" sqref="D7">
      <formula1>5</formula1>
      <formula2>30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55"/>
  <sheetViews>
    <sheetView showGridLines="0" workbookViewId="0">
      <selection activeCell="C8" sqref="C8"/>
    </sheetView>
  </sheetViews>
  <sheetFormatPr defaultRowHeight="23.25" x14ac:dyDescent="0.5"/>
  <cols>
    <col min="1" max="1" width="2.7109375" style="275" customWidth="1"/>
    <col min="2" max="2" width="15.7109375" customWidth="1"/>
    <col min="3" max="3" width="17.7109375" customWidth="1"/>
    <col min="4" max="4" width="20.140625" customWidth="1"/>
    <col min="5" max="5" width="32.140625" customWidth="1"/>
    <col min="6" max="6" width="2.7109375" customWidth="1"/>
    <col min="7" max="7" width="8.85546875" customWidth="1"/>
    <col min="8" max="8" width="3.140625" customWidth="1"/>
    <col min="11" max="11" width="9.140625" hidden="1" customWidth="1"/>
    <col min="12" max="12" width="2.85546875" customWidth="1"/>
  </cols>
  <sheetData>
    <row r="1" spans="1:7" ht="12" customHeight="1" x14ac:dyDescent="0.5">
      <c r="A1" s="292"/>
      <c r="B1" s="51"/>
      <c r="C1" s="51"/>
      <c r="D1" s="51"/>
      <c r="E1" s="51"/>
      <c r="F1" s="51"/>
    </row>
    <row r="2" spans="1:7" ht="29.25" x14ac:dyDescent="0.6">
      <c r="A2" s="292"/>
      <c r="B2" s="312" t="s">
        <v>22</v>
      </c>
      <c r="C2" s="312"/>
      <c r="D2" s="312"/>
      <c r="E2" s="312"/>
      <c r="F2" s="52"/>
      <c r="G2" s="42"/>
    </row>
    <row r="3" spans="1:7" ht="71.25" customHeight="1" x14ac:dyDescent="0.5">
      <c r="A3" s="292"/>
      <c r="B3" s="313" t="s">
        <v>134</v>
      </c>
      <c r="C3" s="313"/>
      <c r="D3" s="313"/>
      <c r="E3" s="313"/>
      <c r="F3" s="53"/>
      <c r="G3" s="41"/>
    </row>
    <row r="4" spans="1:7" ht="7.5" customHeight="1" x14ac:dyDescent="0.5">
      <c r="A4" s="292"/>
      <c r="B4" s="51"/>
      <c r="C4" s="51"/>
      <c r="D4" s="51"/>
      <c r="E4" s="51"/>
      <c r="F4" s="51"/>
    </row>
    <row r="5" spans="1:7" ht="75" customHeight="1" thickBot="1" x14ac:dyDescent="0.55000000000000004">
      <c r="A5" s="292"/>
      <c r="B5" s="314" t="s">
        <v>148</v>
      </c>
      <c r="C5" s="315"/>
      <c r="D5" s="315"/>
      <c r="E5" s="315"/>
      <c r="F5" s="53"/>
      <c r="G5" s="41"/>
    </row>
    <row r="6" spans="1:7" ht="12.75" customHeight="1" thickBot="1" x14ac:dyDescent="0.55000000000000004">
      <c r="A6" s="292"/>
      <c r="B6" s="44"/>
      <c r="C6" s="45"/>
      <c r="D6" s="45"/>
      <c r="E6" s="46"/>
      <c r="F6" s="51"/>
    </row>
    <row r="7" spans="1:7" ht="24" thickBot="1" x14ac:dyDescent="0.55000000000000004">
      <c r="A7" s="292"/>
      <c r="B7" s="47"/>
      <c r="C7" s="173" t="s">
        <v>120</v>
      </c>
      <c r="D7" s="56" t="s">
        <v>112</v>
      </c>
      <c r="E7" s="174" t="s">
        <v>20</v>
      </c>
      <c r="F7" s="51"/>
    </row>
    <row r="8" spans="1:7" ht="24" thickBot="1" x14ac:dyDescent="0.55000000000000004">
      <c r="A8" s="292"/>
      <c r="B8" s="59" t="s">
        <v>21</v>
      </c>
      <c r="C8" s="227">
        <v>500</v>
      </c>
      <c r="D8" s="161">
        <v>90</v>
      </c>
      <c r="E8" s="366">
        <f>$J$55</f>
        <v>83</v>
      </c>
      <c r="F8" s="51"/>
    </row>
    <row r="9" spans="1:7" x14ac:dyDescent="0.5">
      <c r="A9" s="292"/>
      <c r="B9" s="59"/>
      <c r="C9" s="163"/>
      <c r="D9" s="175">
        <v>95</v>
      </c>
      <c r="E9" s="367">
        <f>$H$55</f>
        <v>222</v>
      </c>
      <c r="F9" s="51"/>
    </row>
    <row r="10" spans="1:7" x14ac:dyDescent="0.5">
      <c r="A10" s="292"/>
      <c r="B10" s="59"/>
      <c r="C10" s="163"/>
      <c r="D10" s="156">
        <v>96</v>
      </c>
      <c r="E10" s="368">
        <f>$F$55</f>
        <v>0</v>
      </c>
      <c r="F10" s="51"/>
    </row>
    <row r="11" spans="1:7" x14ac:dyDescent="0.5">
      <c r="A11" s="292"/>
      <c r="B11" s="59"/>
      <c r="C11" s="163"/>
      <c r="D11" s="157">
        <v>97</v>
      </c>
      <c r="E11" s="369">
        <f>$E$55</f>
        <v>0</v>
      </c>
      <c r="F11" s="51"/>
    </row>
    <row r="12" spans="1:7" x14ac:dyDescent="0.5">
      <c r="A12" s="292"/>
      <c r="B12" s="59"/>
      <c r="C12" s="163"/>
      <c r="D12" s="158">
        <v>98</v>
      </c>
      <c r="E12" s="370">
        <f>$D$55</f>
        <v>0</v>
      </c>
      <c r="F12" s="51"/>
    </row>
    <row r="13" spans="1:7" ht="24" thickBot="1" x14ac:dyDescent="0.55000000000000004">
      <c r="A13" s="292"/>
      <c r="B13" s="59"/>
      <c r="C13" s="163"/>
      <c r="D13" s="159">
        <v>99</v>
      </c>
      <c r="E13" s="371">
        <f>$C$55</f>
        <v>0</v>
      </c>
      <c r="F13" s="51"/>
    </row>
    <row r="14" spans="1:7" x14ac:dyDescent="0.5">
      <c r="A14" s="292"/>
      <c r="B14" s="59"/>
      <c r="C14" s="162" t="s">
        <v>145</v>
      </c>
      <c r="D14" s="163"/>
      <c r="E14" s="172"/>
      <c r="F14" s="51"/>
    </row>
    <row r="15" spans="1:7" ht="10.5" customHeight="1" thickBot="1" x14ac:dyDescent="0.55000000000000004">
      <c r="A15" s="292"/>
      <c r="B15" s="48"/>
      <c r="C15" s="49"/>
      <c r="D15" s="49"/>
      <c r="E15" s="50"/>
      <c r="F15" s="51"/>
    </row>
    <row r="16" spans="1:7" x14ac:dyDescent="0.5">
      <c r="A16" s="292"/>
      <c r="B16" s="51"/>
      <c r="C16" s="51"/>
      <c r="D16" s="51"/>
      <c r="E16" s="51"/>
      <c r="F16" s="51"/>
    </row>
    <row r="17" spans="1:12" ht="48" customHeight="1" x14ac:dyDescent="0.5">
      <c r="A17" s="292"/>
      <c r="B17" s="318" t="s">
        <v>196</v>
      </c>
      <c r="C17" s="318"/>
      <c r="D17" s="318"/>
      <c r="E17" s="318"/>
      <c r="F17" s="51"/>
    </row>
    <row r="18" spans="1:12" ht="24" customHeight="1" x14ac:dyDescent="0.5">
      <c r="A18" s="292"/>
      <c r="B18" s="160"/>
      <c r="C18" s="160"/>
      <c r="D18" s="160"/>
      <c r="E18" s="160"/>
      <c r="F18" s="51"/>
    </row>
    <row r="19" spans="1:12" ht="23.25" hidden="1" customHeight="1" x14ac:dyDescent="0.5"/>
    <row r="20" spans="1:12" x14ac:dyDescent="0.5">
      <c r="A20" s="259"/>
      <c r="B20" s="247" t="s">
        <v>135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0.5" customHeight="1" x14ac:dyDescent="0.5">
      <c r="A21" s="25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1.75" customHeight="1" x14ac:dyDescent="0.5">
      <c r="A22" s="259"/>
      <c r="B22" s="169" t="s">
        <v>19</v>
      </c>
      <c r="C22" s="316" t="s">
        <v>147</v>
      </c>
      <c r="D22" s="316"/>
      <c r="E22" s="316"/>
      <c r="F22" s="316"/>
      <c r="G22" s="316"/>
      <c r="H22" s="316"/>
      <c r="I22" s="316"/>
      <c r="J22" s="316"/>
      <c r="K22" s="264"/>
      <c r="L22" s="1"/>
    </row>
    <row r="23" spans="1:12" ht="21.75" customHeight="1" x14ac:dyDescent="0.5">
      <c r="A23" s="259"/>
      <c r="B23" s="170"/>
      <c r="C23" s="164">
        <v>0.99</v>
      </c>
      <c r="D23" s="164">
        <v>0.98</v>
      </c>
      <c r="E23" s="164">
        <v>0.97</v>
      </c>
      <c r="F23" s="317">
        <v>0.96</v>
      </c>
      <c r="G23" s="317"/>
      <c r="H23" s="317">
        <v>0.95</v>
      </c>
      <c r="I23" s="317"/>
      <c r="J23" s="165">
        <v>0.9</v>
      </c>
      <c r="K23" s="264"/>
      <c r="L23" s="1"/>
    </row>
    <row r="24" spans="1:12" x14ac:dyDescent="0.5">
      <c r="A24" s="250">
        <v>1</v>
      </c>
      <c r="B24" s="168">
        <v>500</v>
      </c>
      <c r="C24" s="167">
        <v>0</v>
      </c>
      <c r="D24" s="167">
        <v>0</v>
      </c>
      <c r="E24" s="167">
        <v>0</v>
      </c>
      <c r="F24" s="311">
        <v>0</v>
      </c>
      <c r="G24" s="311"/>
      <c r="H24" s="310">
        <v>222</v>
      </c>
      <c r="I24" s="310"/>
      <c r="J24" s="171">
        <v>83</v>
      </c>
      <c r="K24" s="264">
        <v>1</v>
      </c>
      <c r="L24" s="1"/>
    </row>
    <row r="25" spans="1:12" ht="25.5" customHeight="1" x14ac:dyDescent="0.5">
      <c r="A25" s="250">
        <v>2</v>
      </c>
      <c r="B25" s="166">
        <v>1000</v>
      </c>
      <c r="C25" s="167">
        <v>0</v>
      </c>
      <c r="D25" s="167">
        <v>0</v>
      </c>
      <c r="E25" s="167">
        <v>0</v>
      </c>
      <c r="F25" s="310">
        <v>385</v>
      </c>
      <c r="G25" s="310"/>
      <c r="H25" s="310">
        <v>286</v>
      </c>
      <c r="I25" s="310"/>
      <c r="J25" s="171">
        <v>91</v>
      </c>
      <c r="K25" s="264">
        <v>2</v>
      </c>
      <c r="L25" s="1"/>
    </row>
    <row r="26" spans="1:12" x14ac:dyDescent="0.5">
      <c r="A26" s="250">
        <v>3</v>
      </c>
      <c r="B26" s="166">
        <v>1500</v>
      </c>
      <c r="C26" s="167">
        <v>0</v>
      </c>
      <c r="D26" s="167">
        <v>0</v>
      </c>
      <c r="E26" s="171">
        <v>638</v>
      </c>
      <c r="F26" s="310">
        <v>441</v>
      </c>
      <c r="G26" s="310"/>
      <c r="H26" s="310">
        <v>316</v>
      </c>
      <c r="I26" s="310"/>
      <c r="J26" s="171">
        <v>94</v>
      </c>
      <c r="K26" s="264">
        <v>3</v>
      </c>
      <c r="L26" s="1"/>
    </row>
    <row r="27" spans="1:12" x14ac:dyDescent="0.5">
      <c r="A27" s="250">
        <v>4</v>
      </c>
      <c r="B27" s="166">
        <v>2000</v>
      </c>
      <c r="C27" s="167">
        <v>0</v>
      </c>
      <c r="D27" s="167">
        <v>0</v>
      </c>
      <c r="E27" s="171">
        <v>714</v>
      </c>
      <c r="F27" s="310">
        <v>476</v>
      </c>
      <c r="G27" s="310"/>
      <c r="H27" s="310">
        <v>333</v>
      </c>
      <c r="I27" s="310"/>
      <c r="J27" s="171">
        <v>95</v>
      </c>
      <c r="K27" s="264">
        <v>4</v>
      </c>
      <c r="L27" s="1"/>
    </row>
    <row r="28" spans="1:12" x14ac:dyDescent="0.5">
      <c r="A28" s="250">
        <v>5</v>
      </c>
      <c r="B28" s="166">
        <v>2500</v>
      </c>
      <c r="C28" s="167">
        <v>0</v>
      </c>
      <c r="D28" s="171">
        <v>1250</v>
      </c>
      <c r="E28" s="171">
        <v>769</v>
      </c>
      <c r="F28" s="310">
        <v>500</v>
      </c>
      <c r="G28" s="310"/>
      <c r="H28" s="310">
        <v>345</v>
      </c>
      <c r="I28" s="310"/>
      <c r="J28" s="171">
        <v>96</v>
      </c>
      <c r="K28" s="264">
        <v>5</v>
      </c>
      <c r="L28" s="1"/>
    </row>
    <row r="29" spans="1:12" x14ac:dyDescent="0.5">
      <c r="A29" s="250">
        <v>6</v>
      </c>
      <c r="B29" s="166">
        <v>3000</v>
      </c>
      <c r="C29" s="167">
        <v>0</v>
      </c>
      <c r="D29" s="171">
        <v>1364</v>
      </c>
      <c r="E29" s="171">
        <v>811</v>
      </c>
      <c r="F29" s="310">
        <v>517</v>
      </c>
      <c r="G29" s="310"/>
      <c r="H29" s="310">
        <v>353</v>
      </c>
      <c r="I29" s="310"/>
      <c r="J29" s="171">
        <v>97</v>
      </c>
      <c r="K29" s="264">
        <v>6</v>
      </c>
      <c r="L29" s="1"/>
    </row>
    <row r="30" spans="1:12" x14ac:dyDescent="0.5">
      <c r="A30" s="250">
        <v>7</v>
      </c>
      <c r="B30" s="166">
        <v>3500</v>
      </c>
      <c r="C30" s="167">
        <v>0</v>
      </c>
      <c r="D30" s="171">
        <v>1458</v>
      </c>
      <c r="E30" s="171">
        <v>843</v>
      </c>
      <c r="F30" s="310">
        <v>530</v>
      </c>
      <c r="G30" s="310"/>
      <c r="H30" s="310">
        <v>359</v>
      </c>
      <c r="I30" s="310"/>
      <c r="J30" s="171">
        <v>97</v>
      </c>
      <c r="K30" s="264">
        <v>7</v>
      </c>
      <c r="L30" s="1"/>
    </row>
    <row r="31" spans="1:12" x14ac:dyDescent="0.5">
      <c r="A31" s="250">
        <v>8</v>
      </c>
      <c r="B31" s="166">
        <v>4000</v>
      </c>
      <c r="C31" s="167">
        <v>0</v>
      </c>
      <c r="D31" s="171">
        <v>1538</v>
      </c>
      <c r="E31" s="171">
        <v>870</v>
      </c>
      <c r="F31" s="310">
        <v>541</v>
      </c>
      <c r="G31" s="310"/>
      <c r="H31" s="310">
        <v>364</v>
      </c>
      <c r="I31" s="310"/>
      <c r="J31" s="171">
        <v>98</v>
      </c>
      <c r="K31" s="264">
        <v>8</v>
      </c>
      <c r="L31" s="1"/>
    </row>
    <row r="32" spans="1:12" x14ac:dyDescent="0.5">
      <c r="A32" s="250">
        <v>9</v>
      </c>
      <c r="B32" s="166">
        <v>4500</v>
      </c>
      <c r="C32" s="167">
        <v>0</v>
      </c>
      <c r="D32" s="171">
        <v>1607</v>
      </c>
      <c r="E32" s="171">
        <v>891</v>
      </c>
      <c r="F32" s="310">
        <v>549</v>
      </c>
      <c r="G32" s="310"/>
      <c r="H32" s="310">
        <v>367</v>
      </c>
      <c r="I32" s="310"/>
      <c r="J32" s="171">
        <v>98</v>
      </c>
      <c r="K32" s="264">
        <v>9</v>
      </c>
      <c r="L32" s="1"/>
    </row>
    <row r="33" spans="1:12" x14ac:dyDescent="0.5">
      <c r="A33" s="250">
        <v>10</v>
      </c>
      <c r="B33" s="166">
        <v>5000</v>
      </c>
      <c r="C33" s="167">
        <v>0</v>
      </c>
      <c r="D33" s="171">
        <v>1667</v>
      </c>
      <c r="E33" s="171">
        <v>909</v>
      </c>
      <c r="F33" s="310">
        <v>556</v>
      </c>
      <c r="G33" s="310"/>
      <c r="H33" s="310">
        <v>370</v>
      </c>
      <c r="I33" s="310"/>
      <c r="J33" s="171">
        <v>98</v>
      </c>
      <c r="K33" s="264">
        <v>10</v>
      </c>
      <c r="L33" s="1"/>
    </row>
    <row r="34" spans="1:12" x14ac:dyDescent="0.5">
      <c r="A34" s="250">
        <v>11</v>
      </c>
      <c r="B34" s="166">
        <v>6000</v>
      </c>
      <c r="C34" s="167">
        <v>0</v>
      </c>
      <c r="D34" s="171">
        <v>1765</v>
      </c>
      <c r="E34" s="171">
        <v>938</v>
      </c>
      <c r="F34" s="310">
        <v>566</v>
      </c>
      <c r="G34" s="310"/>
      <c r="H34" s="310">
        <v>375</v>
      </c>
      <c r="I34" s="310"/>
      <c r="J34" s="171">
        <v>98</v>
      </c>
      <c r="K34" s="264">
        <v>11</v>
      </c>
      <c r="L34" s="1"/>
    </row>
    <row r="35" spans="1:12" x14ac:dyDescent="0.5">
      <c r="A35" s="250">
        <v>12</v>
      </c>
      <c r="B35" s="166">
        <v>7000</v>
      </c>
      <c r="C35" s="167">
        <v>0</v>
      </c>
      <c r="D35" s="171">
        <v>1842</v>
      </c>
      <c r="E35" s="171">
        <v>959</v>
      </c>
      <c r="F35" s="310">
        <v>574</v>
      </c>
      <c r="G35" s="310"/>
      <c r="H35" s="310">
        <v>378</v>
      </c>
      <c r="I35" s="310"/>
      <c r="J35" s="171">
        <v>99</v>
      </c>
      <c r="K35" s="264">
        <v>12</v>
      </c>
      <c r="L35" s="1"/>
    </row>
    <row r="36" spans="1:12" x14ac:dyDescent="0.5">
      <c r="A36" s="250">
        <v>13</v>
      </c>
      <c r="B36" s="166">
        <v>8000</v>
      </c>
      <c r="C36" s="167">
        <v>0</v>
      </c>
      <c r="D36" s="171">
        <v>1905</v>
      </c>
      <c r="E36" s="171">
        <v>976</v>
      </c>
      <c r="F36" s="310">
        <v>580</v>
      </c>
      <c r="G36" s="310"/>
      <c r="H36" s="310">
        <v>381</v>
      </c>
      <c r="I36" s="310"/>
      <c r="J36" s="171">
        <v>99</v>
      </c>
      <c r="K36" s="264">
        <v>13</v>
      </c>
      <c r="L36" s="1"/>
    </row>
    <row r="37" spans="1:12" x14ac:dyDescent="0.5">
      <c r="A37" s="250">
        <v>14</v>
      </c>
      <c r="B37" s="166">
        <v>9000</v>
      </c>
      <c r="C37" s="167">
        <v>0</v>
      </c>
      <c r="D37" s="171">
        <v>1957</v>
      </c>
      <c r="E37" s="171">
        <v>989</v>
      </c>
      <c r="F37" s="310">
        <v>584</v>
      </c>
      <c r="G37" s="310"/>
      <c r="H37" s="310">
        <v>383</v>
      </c>
      <c r="I37" s="310"/>
      <c r="J37" s="171">
        <v>99</v>
      </c>
      <c r="K37" s="264">
        <v>14</v>
      </c>
      <c r="L37" s="1"/>
    </row>
    <row r="38" spans="1:12" x14ac:dyDescent="0.5">
      <c r="A38" s="250">
        <v>15</v>
      </c>
      <c r="B38" s="166">
        <v>10000</v>
      </c>
      <c r="C38" s="167">
        <v>5000</v>
      </c>
      <c r="D38" s="171">
        <v>2000</v>
      </c>
      <c r="E38" s="171">
        <v>1000</v>
      </c>
      <c r="F38" s="310">
        <v>588</v>
      </c>
      <c r="G38" s="310"/>
      <c r="H38" s="310">
        <v>385</v>
      </c>
      <c r="I38" s="310"/>
      <c r="J38" s="171">
        <v>99</v>
      </c>
      <c r="K38" s="264">
        <v>15</v>
      </c>
      <c r="L38" s="1"/>
    </row>
    <row r="39" spans="1:12" x14ac:dyDescent="0.5">
      <c r="A39" s="250">
        <v>16</v>
      </c>
      <c r="B39" s="166">
        <v>15000</v>
      </c>
      <c r="C39" s="167">
        <v>6000</v>
      </c>
      <c r="D39" s="171">
        <v>2143</v>
      </c>
      <c r="E39" s="171">
        <v>1034</v>
      </c>
      <c r="F39" s="310">
        <v>600</v>
      </c>
      <c r="G39" s="310"/>
      <c r="H39" s="310">
        <v>390</v>
      </c>
      <c r="I39" s="310"/>
      <c r="J39" s="171">
        <v>99</v>
      </c>
      <c r="K39" s="264">
        <v>16</v>
      </c>
      <c r="L39" s="1"/>
    </row>
    <row r="40" spans="1:12" x14ac:dyDescent="0.5">
      <c r="A40" s="250">
        <v>17</v>
      </c>
      <c r="B40" s="166">
        <v>20000</v>
      </c>
      <c r="C40" s="167">
        <v>6667</v>
      </c>
      <c r="D40" s="171">
        <v>2222</v>
      </c>
      <c r="E40" s="171">
        <v>1053</v>
      </c>
      <c r="F40" s="310">
        <v>606</v>
      </c>
      <c r="G40" s="310"/>
      <c r="H40" s="310">
        <v>392</v>
      </c>
      <c r="I40" s="310"/>
      <c r="J40" s="171">
        <v>100</v>
      </c>
      <c r="K40" s="264">
        <v>17</v>
      </c>
      <c r="L40" s="1"/>
    </row>
    <row r="41" spans="1:12" x14ac:dyDescent="0.5">
      <c r="A41" s="250">
        <v>18</v>
      </c>
      <c r="B41" s="166">
        <v>25000</v>
      </c>
      <c r="C41" s="167">
        <v>7143</v>
      </c>
      <c r="D41" s="171">
        <v>2273</v>
      </c>
      <c r="E41" s="171">
        <v>1064</v>
      </c>
      <c r="F41" s="310">
        <v>610</v>
      </c>
      <c r="G41" s="310"/>
      <c r="H41" s="310">
        <v>394</v>
      </c>
      <c r="I41" s="310"/>
      <c r="J41" s="171">
        <v>100</v>
      </c>
      <c r="K41" s="264">
        <v>18</v>
      </c>
      <c r="L41" s="1"/>
    </row>
    <row r="42" spans="1:12" x14ac:dyDescent="0.5">
      <c r="A42" s="250">
        <v>19</v>
      </c>
      <c r="B42" s="166">
        <v>50000</v>
      </c>
      <c r="C42" s="167">
        <v>8333</v>
      </c>
      <c r="D42" s="171">
        <v>2381</v>
      </c>
      <c r="E42" s="171">
        <v>1087</v>
      </c>
      <c r="F42" s="310">
        <v>617</v>
      </c>
      <c r="G42" s="310"/>
      <c r="H42" s="310">
        <v>397</v>
      </c>
      <c r="I42" s="310"/>
      <c r="J42" s="171">
        <v>100</v>
      </c>
      <c r="K42" s="264">
        <v>19</v>
      </c>
      <c r="L42" s="1"/>
    </row>
    <row r="43" spans="1:12" x14ac:dyDescent="0.5">
      <c r="A43" s="250">
        <v>20</v>
      </c>
      <c r="B43" s="166">
        <v>100000</v>
      </c>
      <c r="C43" s="167">
        <v>9091</v>
      </c>
      <c r="D43" s="171">
        <v>2439</v>
      </c>
      <c r="E43" s="171">
        <v>1099</v>
      </c>
      <c r="F43" s="310">
        <v>621</v>
      </c>
      <c r="G43" s="310"/>
      <c r="H43" s="310">
        <v>398</v>
      </c>
      <c r="I43" s="310"/>
      <c r="J43" s="171">
        <v>100</v>
      </c>
      <c r="K43" s="264">
        <v>20</v>
      </c>
      <c r="L43" s="1"/>
    </row>
    <row r="44" spans="1:12" x14ac:dyDescent="0.5">
      <c r="A44" s="250">
        <v>21</v>
      </c>
      <c r="B44" s="166">
        <v>100001</v>
      </c>
      <c r="C44" s="167">
        <v>10000</v>
      </c>
      <c r="D44" s="171">
        <v>2500</v>
      </c>
      <c r="E44" s="171">
        <v>1111</v>
      </c>
      <c r="F44" s="310">
        <v>625</v>
      </c>
      <c r="G44" s="310"/>
      <c r="H44" s="310">
        <v>400</v>
      </c>
      <c r="I44" s="310"/>
      <c r="J44" s="171">
        <v>100</v>
      </c>
      <c r="K44" s="264">
        <v>21</v>
      </c>
      <c r="L44" s="1"/>
    </row>
    <row r="45" spans="1:12" x14ac:dyDescent="0.5">
      <c r="A45" s="259"/>
      <c r="B45" s="1" t="s">
        <v>195</v>
      </c>
      <c r="C45" s="1"/>
      <c r="D45" s="1"/>
      <c r="E45" s="1"/>
      <c r="F45" s="1"/>
      <c r="G45" s="1"/>
      <c r="H45" s="1"/>
      <c r="I45" s="1"/>
      <c r="J45" s="1"/>
      <c r="K45" s="248"/>
      <c r="L45" s="1"/>
    </row>
    <row r="46" spans="1:12" x14ac:dyDescent="0.5">
      <c r="A46" s="259"/>
      <c r="B46" s="1"/>
      <c r="C46" s="1"/>
      <c r="D46" s="1"/>
      <c r="E46" s="1"/>
      <c r="F46" s="1"/>
      <c r="G46" s="1"/>
      <c r="H46" s="1"/>
      <c r="I46" s="1"/>
      <c r="J46" s="1"/>
      <c r="K46" s="248"/>
      <c r="L46" s="1"/>
    </row>
    <row r="47" spans="1:12" s="283" customFormat="1" hidden="1" x14ac:dyDescent="0.5">
      <c r="A47" s="287" t="s">
        <v>144</v>
      </c>
      <c r="B47" s="287"/>
      <c r="C47" s="288">
        <f>VLOOKUP(C48,B24:J44,2)</f>
        <v>0</v>
      </c>
      <c r="D47" s="289">
        <f>VLOOKUP(C48,B24:J44,3)</f>
        <v>0</v>
      </c>
      <c r="E47" s="289">
        <f>VLOOKUP(C48,B24:J44,4)</f>
        <v>0</v>
      </c>
      <c r="F47" s="308">
        <f>VLOOKUP(C48,B24:J44,5)</f>
        <v>0</v>
      </c>
      <c r="G47" s="308"/>
      <c r="H47" s="308">
        <f>VLOOKUP(C48,B24:J44,7)</f>
        <v>222</v>
      </c>
      <c r="I47" s="308"/>
      <c r="J47" s="289">
        <f>VLOOKUP(C48,B24:J44,9)</f>
        <v>83</v>
      </c>
      <c r="K47" s="283">
        <f>VLOOKUP(C8,B24:K44,10)</f>
        <v>1</v>
      </c>
    </row>
    <row r="48" spans="1:12" s="283" customFormat="1" hidden="1" x14ac:dyDescent="0.5">
      <c r="A48" s="283" t="s">
        <v>142</v>
      </c>
      <c r="C48" s="289">
        <f>$C$8</f>
        <v>500</v>
      </c>
      <c r="F48" s="308"/>
      <c r="G48" s="308"/>
      <c r="H48" s="308"/>
      <c r="I48" s="308"/>
    </row>
    <row r="49" spans="1:10" s="283" customFormat="1" hidden="1" x14ac:dyDescent="0.5">
      <c r="A49" s="283" t="s">
        <v>140</v>
      </c>
      <c r="B49" s="290">
        <f>VLOOKUP(C8,B24:K44,10)</f>
        <v>1</v>
      </c>
      <c r="C49" s="288">
        <f>VLOOKUP(B49,A24:B44,2)</f>
        <v>500</v>
      </c>
      <c r="F49" s="308"/>
      <c r="G49" s="308"/>
      <c r="H49" s="308"/>
      <c r="I49" s="308"/>
    </row>
    <row r="50" spans="1:10" s="283" customFormat="1" hidden="1" x14ac:dyDescent="0.5">
      <c r="A50" s="283" t="s">
        <v>138</v>
      </c>
      <c r="C50" s="288">
        <f>VLOOKUP(B49,A24:J44,3)</f>
        <v>0</v>
      </c>
    </row>
    <row r="51" spans="1:10" s="283" customFormat="1" hidden="1" x14ac:dyDescent="0.5">
      <c r="A51" s="280" t="s">
        <v>141</v>
      </c>
      <c r="B51" s="290">
        <f>VLOOKUP(C8,B24:K44,10)+1</f>
        <v>2</v>
      </c>
      <c r="C51" s="288">
        <f>VLOOKUP(B51,A24:B44,2)</f>
        <v>1000</v>
      </c>
    </row>
    <row r="52" spans="1:10" s="283" customFormat="1" hidden="1" x14ac:dyDescent="0.5">
      <c r="A52" s="291" t="s">
        <v>139</v>
      </c>
      <c r="C52" s="289">
        <f>VLOOKUP($B51,$A24:$J44,3)</f>
        <v>0</v>
      </c>
      <c r="D52" s="289">
        <f>VLOOKUP($B51,$A24:$J44,4)</f>
        <v>0</v>
      </c>
      <c r="E52" s="289">
        <f>VLOOKUP($B51,$A24:$J44,5)</f>
        <v>0</v>
      </c>
      <c r="F52" s="308">
        <f>VLOOKUP($B51,$A24:$J44,6)</f>
        <v>385</v>
      </c>
      <c r="G52" s="308"/>
      <c r="H52" s="308">
        <f>VLOOKUP($B51,$A24:$J44,8)</f>
        <v>286</v>
      </c>
      <c r="I52" s="308"/>
      <c r="J52" s="289">
        <f>VLOOKUP($B51,$A24:$J44,10)</f>
        <v>91</v>
      </c>
    </row>
    <row r="53" spans="1:10" s="283" customFormat="1" hidden="1" x14ac:dyDescent="0.5">
      <c r="B53" s="287" t="s">
        <v>143</v>
      </c>
      <c r="C53" s="288">
        <f>((C52-C47)*($C48-$C49))/($C51-$C49)</f>
        <v>0</v>
      </c>
      <c r="D53" s="288">
        <f t="shared" ref="D53:I53" si="0">((D52-D47)*($C48-$C49))/($C51-$C49)</f>
        <v>0</v>
      </c>
      <c r="E53" s="288">
        <f t="shared" si="0"/>
        <v>0</v>
      </c>
      <c r="F53" s="308">
        <f t="shared" si="0"/>
        <v>0</v>
      </c>
      <c r="G53" s="308">
        <f t="shared" si="0"/>
        <v>0</v>
      </c>
      <c r="H53" s="308">
        <f>((H52-H47)*($C48-$C49))/($C51-$C49)</f>
        <v>0</v>
      </c>
      <c r="I53" s="308">
        <f t="shared" si="0"/>
        <v>0</v>
      </c>
      <c r="J53" s="288">
        <f>((J52-J47)*($C48-$C49))/($C51-$C49)</f>
        <v>0</v>
      </c>
    </row>
    <row r="54" spans="1:10" s="283" customFormat="1" hidden="1" x14ac:dyDescent="0.5">
      <c r="B54" s="287" t="s">
        <v>137</v>
      </c>
      <c r="C54" s="288">
        <f>C47+C53</f>
        <v>0</v>
      </c>
      <c r="D54" s="288">
        <f t="shared" ref="D54:E54" si="1">D47+D53</f>
        <v>0</v>
      </c>
      <c r="E54" s="288">
        <f t="shared" si="1"/>
        <v>0</v>
      </c>
      <c r="F54" s="309">
        <f>F47+F53</f>
        <v>0</v>
      </c>
      <c r="G54" s="308">
        <f t="shared" ref="G54:I54" si="2">$C48+G53</f>
        <v>500</v>
      </c>
      <c r="H54" s="309">
        <f>H47+H53</f>
        <v>222</v>
      </c>
      <c r="I54" s="308">
        <f t="shared" si="2"/>
        <v>500</v>
      </c>
      <c r="J54" s="288">
        <f>J47+J53</f>
        <v>83</v>
      </c>
    </row>
    <row r="55" spans="1:10" s="283" customFormat="1" hidden="1" x14ac:dyDescent="0.5">
      <c r="C55" s="288">
        <f>IF($C48&gt;=$B44,C44,C54)</f>
        <v>0</v>
      </c>
      <c r="D55" s="288">
        <f>IF($C48&gt;=$B44,D44,D54)</f>
        <v>0</v>
      </c>
      <c r="E55" s="288">
        <f>IF($C48&gt;=$B44,E44,E54)</f>
        <v>0</v>
      </c>
      <c r="F55" s="309">
        <f t="shared" ref="F55" si="3">IF($C48&gt;=$B44,F44,F54)</f>
        <v>0</v>
      </c>
      <c r="G55" s="309">
        <f t="shared" ref="G55" si="4">IF($C48&gt;=$B44,G44,G54)</f>
        <v>500</v>
      </c>
      <c r="H55" s="309">
        <f t="shared" ref="H55" si="5">IF($C48&gt;=$B44,H44,H54)</f>
        <v>222</v>
      </c>
      <c r="I55" s="309">
        <f t="shared" ref="I55" si="6">IF($C48&gt;=$B44,I44,I54)</f>
        <v>500</v>
      </c>
      <c r="J55" s="288">
        <f t="shared" ref="J55" si="7">IF($C48&gt;=$B44,J44,J54)</f>
        <v>83</v>
      </c>
    </row>
  </sheetData>
  <sheetProtection password="F9E0" sheet="1" objects="1" scenarios="1"/>
  <mergeCells count="63">
    <mergeCell ref="F24:G24"/>
    <mergeCell ref="H24:I24"/>
    <mergeCell ref="F25:G25"/>
    <mergeCell ref="H25:I25"/>
    <mergeCell ref="B2:E2"/>
    <mergeCell ref="B3:E3"/>
    <mergeCell ref="B5:E5"/>
    <mergeCell ref="C22:J22"/>
    <mergeCell ref="F23:G23"/>
    <mergeCell ref="H23:I23"/>
    <mergeCell ref="B17:E17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4:G44"/>
    <mergeCell ref="H44:I44"/>
    <mergeCell ref="F41:G41"/>
    <mergeCell ref="H41:I41"/>
    <mergeCell ref="F42:G42"/>
    <mergeCell ref="H42:I42"/>
    <mergeCell ref="F43:G43"/>
    <mergeCell ref="H43:I43"/>
    <mergeCell ref="F52:G52"/>
    <mergeCell ref="H52:I52"/>
    <mergeCell ref="F47:G47"/>
    <mergeCell ref="H47:I47"/>
    <mergeCell ref="F48:G48"/>
    <mergeCell ref="H48:I48"/>
    <mergeCell ref="F49:G49"/>
    <mergeCell ref="H49:I49"/>
    <mergeCell ref="F53:G53"/>
    <mergeCell ref="H53:I53"/>
    <mergeCell ref="F54:G54"/>
    <mergeCell ref="H54:I54"/>
    <mergeCell ref="F55:G55"/>
    <mergeCell ref="H55:I5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14"/>
  <sheetViews>
    <sheetView showGridLines="0" workbookViewId="0">
      <selection activeCell="C8" sqref="C8"/>
    </sheetView>
  </sheetViews>
  <sheetFormatPr defaultRowHeight="23.25" x14ac:dyDescent="0.5"/>
  <cols>
    <col min="1" max="1" width="2.7109375" style="275" customWidth="1"/>
    <col min="2" max="4" width="17.7109375" customWidth="1"/>
    <col min="5" max="5" width="32.140625" customWidth="1"/>
    <col min="6" max="6" width="2.7109375" customWidth="1"/>
    <col min="7" max="7" width="8.85546875" customWidth="1"/>
  </cols>
  <sheetData>
    <row r="1" spans="1:7" ht="12" customHeight="1" x14ac:dyDescent="0.5">
      <c r="A1" s="292"/>
      <c r="B1" s="51"/>
      <c r="C1" s="51"/>
      <c r="D1" s="51"/>
      <c r="E1" s="51"/>
      <c r="F1" s="51"/>
    </row>
    <row r="2" spans="1:7" ht="29.25" x14ac:dyDescent="0.6">
      <c r="A2" s="292"/>
      <c r="B2" s="312" t="s">
        <v>22</v>
      </c>
      <c r="C2" s="312"/>
      <c r="D2" s="312"/>
      <c r="E2" s="312"/>
      <c r="F2" s="52"/>
      <c r="G2" s="42"/>
    </row>
    <row r="3" spans="1:7" ht="71.25" customHeight="1" x14ac:dyDescent="0.5">
      <c r="A3" s="292"/>
      <c r="B3" s="313" t="s">
        <v>197</v>
      </c>
      <c r="C3" s="313"/>
      <c r="D3" s="313"/>
      <c r="E3" s="313"/>
      <c r="F3" s="53"/>
      <c r="G3" s="41"/>
    </row>
    <row r="4" spans="1:7" ht="7.5" customHeight="1" x14ac:dyDescent="0.5">
      <c r="A4" s="292"/>
      <c r="B4" s="51"/>
      <c r="C4" s="51"/>
      <c r="D4" s="51"/>
      <c r="E4" s="51"/>
      <c r="F4" s="51"/>
    </row>
    <row r="5" spans="1:7" ht="69.75" customHeight="1" thickBot="1" x14ac:dyDescent="0.55000000000000004">
      <c r="A5" s="292"/>
      <c r="B5" s="319" t="s">
        <v>149</v>
      </c>
      <c r="C5" s="313"/>
      <c r="D5" s="313"/>
      <c r="E5" s="313"/>
      <c r="F5" s="53"/>
      <c r="G5" s="41"/>
    </row>
    <row r="6" spans="1:7" ht="12.75" customHeight="1" thickBot="1" x14ac:dyDescent="0.55000000000000004">
      <c r="A6" s="292"/>
      <c r="B6" s="44"/>
      <c r="C6" s="45"/>
      <c r="D6" s="45"/>
      <c r="E6" s="46"/>
      <c r="F6" s="51"/>
    </row>
    <row r="7" spans="1:7" x14ac:dyDescent="0.5">
      <c r="A7" s="292"/>
      <c r="B7" s="47"/>
      <c r="C7" s="54" t="s">
        <v>19</v>
      </c>
      <c r="D7" s="55" t="s">
        <v>20</v>
      </c>
      <c r="E7" s="58"/>
      <c r="F7" s="51"/>
    </row>
    <row r="8" spans="1:7" ht="24" thickBot="1" x14ac:dyDescent="0.55000000000000004">
      <c r="A8" s="292"/>
      <c r="B8" s="59" t="s">
        <v>21</v>
      </c>
      <c r="C8" s="228">
        <v>540</v>
      </c>
      <c r="D8" s="372">
        <f>$C$113</f>
        <v>224.2</v>
      </c>
      <c r="E8" s="58" t="s">
        <v>146</v>
      </c>
      <c r="F8" s="51"/>
    </row>
    <row r="9" spans="1:7" ht="10.5" customHeight="1" thickBot="1" x14ac:dyDescent="0.55000000000000004">
      <c r="A9" s="292"/>
      <c r="B9" s="48"/>
      <c r="C9" s="49"/>
      <c r="D9" s="49"/>
      <c r="E9" s="50"/>
      <c r="F9" s="51"/>
    </row>
    <row r="10" spans="1:7" x14ac:dyDescent="0.5">
      <c r="A10" s="292"/>
      <c r="B10" s="51"/>
      <c r="C10" s="51"/>
      <c r="D10" s="51"/>
      <c r="E10" s="51"/>
      <c r="F10" s="51"/>
    </row>
    <row r="11" spans="1:7" ht="46.5" customHeight="1" x14ac:dyDescent="0.5">
      <c r="A11" s="292"/>
      <c r="B11" s="318" t="s">
        <v>196</v>
      </c>
      <c r="C11" s="318"/>
      <c r="D11" s="318"/>
      <c r="E11" s="318"/>
      <c r="F11" s="51"/>
    </row>
    <row r="12" spans="1:7" ht="46.5" customHeight="1" x14ac:dyDescent="0.5">
      <c r="A12" s="292"/>
      <c r="B12" s="160"/>
      <c r="C12" s="160"/>
      <c r="D12" s="160"/>
      <c r="E12" s="160"/>
      <c r="F12" s="51"/>
    </row>
    <row r="13" spans="1:7" x14ac:dyDescent="0.5">
      <c r="A13" s="259"/>
      <c r="B13" s="247" t="s">
        <v>26</v>
      </c>
      <c r="C13" s="1"/>
      <c r="D13" s="1"/>
    </row>
    <row r="14" spans="1:7" ht="10.5" customHeight="1" thickBot="1" x14ac:dyDescent="0.55000000000000004">
      <c r="A14" s="259"/>
      <c r="B14" s="1"/>
      <c r="C14" s="1"/>
      <c r="D14" s="1"/>
    </row>
    <row r="15" spans="1:7" ht="21.75" customHeight="1" thickBot="1" x14ac:dyDescent="0.55000000000000004">
      <c r="A15" s="250" t="s">
        <v>136</v>
      </c>
      <c r="B15" s="56" t="s">
        <v>19</v>
      </c>
      <c r="C15" s="57" t="s">
        <v>20</v>
      </c>
      <c r="D15" s="250" t="s">
        <v>136</v>
      </c>
    </row>
    <row r="16" spans="1:7" ht="24" thickBot="1" x14ac:dyDescent="0.55000000000000004">
      <c r="A16" s="250">
        <v>1</v>
      </c>
      <c r="B16" s="39">
        <v>10</v>
      </c>
      <c r="C16" s="40">
        <v>10</v>
      </c>
      <c r="D16" s="250">
        <v>1</v>
      </c>
    </row>
    <row r="17" spans="1:4" ht="24" thickBot="1" x14ac:dyDescent="0.55000000000000004">
      <c r="A17" s="250">
        <v>2</v>
      </c>
      <c r="B17" s="39">
        <v>15</v>
      </c>
      <c r="C17" s="40">
        <v>14</v>
      </c>
      <c r="D17" s="250">
        <v>2</v>
      </c>
    </row>
    <row r="18" spans="1:4" ht="25.5" customHeight="1" thickBot="1" x14ac:dyDescent="0.55000000000000004">
      <c r="A18" s="250">
        <v>3</v>
      </c>
      <c r="B18" s="39">
        <v>20</v>
      </c>
      <c r="C18" s="40">
        <v>19</v>
      </c>
      <c r="D18" s="250">
        <v>3</v>
      </c>
    </row>
    <row r="19" spans="1:4" ht="24" thickBot="1" x14ac:dyDescent="0.55000000000000004">
      <c r="A19" s="250">
        <v>4</v>
      </c>
      <c r="B19" s="39">
        <v>25</v>
      </c>
      <c r="C19" s="40">
        <v>24</v>
      </c>
      <c r="D19" s="250">
        <v>4</v>
      </c>
    </row>
    <row r="20" spans="1:4" ht="24" thickBot="1" x14ac:dyDescent="0.55000000000000004">
      <c r="A20" s="250">
        <v>5</v>
      </c>
      <c r="B20" s="39">
        <v>30</v>
      </c>
      <c r="C20" s="40">
        <v>28</v>
      </c>
      <c r="D20" s="250">
        <v>5</v>
      </c>
    </row>
    <row r="21" spans="1:4" ht="24" thickBot="1" x14ac:dyDescent="0.55000000000000004">
      <c r="A21" s="250">
        <v>6</v>
      </c>
      <c r="B21" s="39">
        <v>35</v>
      </c>
      <c r="C21" s="40">
        <v>32</v>
      </c>
      <c r="D21" s="250">
        <v>6</v>
      </c>
    </row>
    <row r="22" spans="1:4" ht="24" thickBot="1" x14ac:dyDescent="0.55000000000000004">
      <c r="A22" s="250">
        <v>7</v>
      </c>
      <c r="B22" s="39">
        <v>40</v>
      </c>
      <c r="C22" s="40">
        <v>36</v>
      </c>
      <c r="D22" s="250">
        <v>7</v>
      </c>
    </row>
    <row r="23" spans="1:4" ht="24" thickBot="1" x14ac:dyDescent="0.55000000000000004">
      <c r="A23" s="250">
        <v>8</v>
      </c>
      <c r="B23" s="39">
        <v>45</v>
      </c>
      <c r="C23" s="40">
        <v>40</v>
      </c>
      <c r="D23" s="250">
        <v>8</v>
      </c>
    </row>
    <row r="24" spans="1:4" ht="24" thickBot="1" x14ac:dyDescent="0.55000000000000004">
      <c r="A24" s="250">
        <v>9</v>
      </c>
      <c r="B24" s="39">
        <v>50</v>
      </c>
      <c r="C24" s="40">
        <v>44</v>
      </c>
      <c r="D24" s="250">
        <v>9</v>
      </c>
    </row>
    <row r="25" spans="1:4" ht="24" thickBot="1" x14ac:dyDescent="0.55000000000000004">
      <c r="A25" s="250">
        <v>10</v>
      </c>
      <c r="B25" s="39">
        <v>55</v>
      </c>
      <c r="C25" s="40">
        <v>48</v>
      </c>
      <c r="D25" s="250">
        <v>10</v>
      </c>
    </row>
    <row r="26" spans="1:4" ht="24" thickBot="1" x14ac:dyDescent="0.55000000000000004">
      <c r="A26" s="250">
        <v>11</v>
      </c>
      <c r="B26" s="39">
        <v>60</v>
      </c>
      <c r="C26" s="40">
        <v>52</v>
      </c>
      <c r="D26" s="250">
        <v>11</v>
      </c>
    </row>
    <row r="27" spans="1:4" ht="24" thickBot="1" x14ac:dyDescent="0.55000000000000004">
      <c r="A27" s="250">
        <v>12</v>
      </c>
      <c r="B27" s="39">
        <v>65</v>
      </c>
      <c r="C27" s="40">
        <v>55</v>
      </c>
      <c r="D27" s="250">
        <v>12</v>
      </c>
    </row>
    <row r="28" spans="1:4" ht="24" thickBot="1" x14ac:dyDescent="0.55000000000000004">
      <c r="A28" s="250">
        <v>13</v>
      </c>
      <c r="B28" s="39">
        <v>70</v>
      </c>
      <c r="C28" s="40">
        <v>59</v>
      </c>
      <c r="D28" s="250">
        <v>13</v>
      </c>
    </row>
    <row r="29" spans="1:4" ht="24" thickBot="1" x14ac:dyDescent="0.55000000000000004">
      <c r="A29" s="250">
        <v>14</v>
      </c>
      <c r="B29" s="39">
        <v>75</v>
      </c>
      <c r="C29" s="40">
        <v>63</v>
      </c>
      <c r="D29" s="250">
        <v>14</v>
      </c>
    </row>
    <row r="30" spans="1:4" ht="24" thickBot="1" x14ac:dyDescent="0.55000000000000004">
      <c r="A30" s="250">
        <v>15</v>
      </c>
      <c r="B30" s="39">
        <v>80</v>
      </c>
      <c r="C30" s="40">
        <v>66</v>
      </c>
      <c r="D30" s="250">
        <v>15</v>
      </c>
    </row>
    <row r="31" spans="1:4" ht="24" thickBot="1" x14ac:dyDescent="0.55000000000000004">
      <c r="A31" s="250">
        <v>16</v>
      </c>
      <c r="B31" s="39">
        <v>85</v>
      </c>
      <c r="C31" s="40">
        <v>70</v>
      </c>
      <c r="D31" s="250">
        <v>16</v>
      </c>
    </row>
    <row r="32" spans="1:4" ht="24" thickBot="1" x14ac:dyDescent="0.55000000000000004">
      <c r="A32" s="250">
        <v>17</v>
      </c>
      <c r="B32" s="39">
        <v>90</v>
      </c>
      <c r="C32" s="40">
        <v>73</v>
      </c>
      <c r="D32" s="250">
        <v>17</v>
      </c>
    </row>
    <row r="33" spans="1:4" ht="24" thickBot="1" x14ac:dyDescent="0.55000000000000004">
      <c r="A33" s="250">
        <v>18</v>
      </c>
      <c r="B33" s="39">
        <v>95</v>
      </c>
      <c r="C33" s="40">
        <v>76</v>
      </c>
      <c r="D33" s="250">
        <v>18</v>
      </c>
    </row>
    <row r="34" spans="1:4" ht="24" thickBot="1" x14ac:dyDescent="0.55000000000000004">
      <c r="A34" s="250">
        <v>19</v>
      </c>
      <c r="B34" s="39">
        <v>100</v>
      </c>
      <c r="C34" s="40">
        <v>80</v>
      </c>
      <c r="D34" s="250">
        <v>19</v>
      </c>
    </row>
    <row r="35" spans="1:4" ht="24" thickBot="1" x14ac:dyDescent="0.55000000000000004">
      <c r="A35" s="250">
        <v>20</v>
      </c>
      <c r="B35" s="39">
        <v>110</v>
      </c>
      <c r="C35" s="40">
        <v>86</v>
      </c>
      <c r="D35" s="250">
        <v>20</v>
      </c>
    </row>
    <row r="36" spans="1:4" ht="24" thickBot="1" x14ac:dyDescent="0.55000000000000004">
      <c r="A36" s="250">
        <v>21</v>
      </c>
      <c r="B36" s="39">
        <v>120</v>
      </c>
      <c r="C36" s="40">
        <v>92</v>
      </c>
      <c r="D36" s="250">
        <v>21</v>
      </c>
    </row>
    <row r="37" spans="1:4" ht="24" thickBot="1" x14ac:dyDescent="0.55000000000000004">
      <c r="A37" s="250">
        <v>22</v>
      </c>
      <c r="B37" s="39">
        <v>130</v>
      </c>
      <c r="C37" s="40">
        <v>97</v>
      </c>
      <c r="D37" s="250">
        <v>22</v>
      </c>
    </row>
    <row r="38" spans="1:4" ht="24" thickBot="1" x14ac:dyDescent="0.55000000000000004">
      <c r="A38" s="250">
        <v>23</v>
      </c>
      <c r="B38" s="39">
        <v>140</v>
      </c>
      <c r="C38" s="40">
        <v>103</v>
      </c>
      <c r="D38" s="250">
        <v>23</v>
      </c>
    </row>
    <row r="39" spans="1:4" ht="24" thickBot="1" x14ac:dyDescent="0.55000000000000004">
      <c r="A39" s="250">
        <v>24</v>
      </c>
      <c r="B39" s="39">
        <v>150</v>
      </c>
      <c r="C39" s="40">
        <v>108</v>
      </c>
      <c r="D39" s="250">
        <v>24</v>
      </c>
    </row>
    <row r="40" spans="1:4" ht="24" thickBot="1" x14ac:dyDescent="0.55000000000000004">
      <c r="A40" s="250">
        <v>25</v>
      </c>
      <c r="B40" s="39">
        <v>160</v>
      </c>
      <c r="C40" s="40">
        <v>113</v>
      </c>
      <c r="D40" s="250">
        <v>25</v>
      </c>
    </row>
    <row r="41" spans="1:4" ht="24" thickBot="1" x14ac:dyDescent="0.55000000000000004">
      <c r="A41" s="250">
        <v>26</v>
      </c>
      <c r="B41" s="39">
        <v>170</v>
      </c>
      <c r="C41" s="40">
        <v>118</v>
      </c>
      <c r="D41" s="250">
        <v>26</v>
      </c>
    </row>
    <row r="42" spans="1:4" ht="24" thickBot="1" x14ac:dyDescent="0.55000000000000004">
      <c r="A42" s="250">
        <v>27</v>
      </c>
      <c r="B42" s="39">
        <v>180</v>
      </c>
      <c r="C42" s="40">
        <v>123</v>
      </c>
      <c r="D42" s="250">
        <v>27</v>
      </c>
    </row>
    <row r="43" spans="1:4" ht="24" thickBot="1" x14ac:dyDescent="0.55000000000000004">
      <c r="A43" s="250">
        <v>28</v>
      </c>
      <c r="B43" s="39">
        <v>190</v>
      </c>
      <c r="C43" s="40">
        <v>127</v>
      </c>
      <c r="D43" s="250">
        <v>28</v>
      </c>
    </row>
    <row r="44" spans="1:4" ht="24" thickBot="1" x14ac:dyDescent="0.55000000000000004">
      <c r="A44" s="250">
        <v>29</v>
      </c>
      <c r="B44" s="39">
        <v>200</v>
      </c>
      <c r="C44" s="40">
        <v>132</v>
      </c>
      <c r="D44" s="250">
        <v>29</v>
      </c>
    </row>
    <row r="45" spans="1:4" ht="24" thickBot="1" x14ac:dyDescent="0.55000000000000004">
      <c r="A45" s="250">
        <v>30</v>
      </c>
      <c r="B45" s="39">
        <v>210</v>
      </c>
      <c r="C45" s="40">
        <v>136</v>
      </c>
      <c r="D45" s="250">
        <v>30</v>
      </c>
    </row>
    <row r="46" spans="1:4" ht="24" thickBot="1" x14ac:dyDescent="0.55000000000000004">
      <c r="A46" s="250">
        <v>31</v>
      </c>
      <c r="B46" s="39">
        <v>220</v>
      </c>
      <c r="C46" s="40">
        <v>140</v>
      </c>
      <c r="D46" s="250">
        <v>31</v>
      </c>
    </row>
    <row r="47" spans="1:4" ht="24" thickBot="1" x14ac:dyDescent="0.55000000000000004">
      <c r="A47" s="250">
        <v>32</v>
      </c>
      <c r="B47" s="39">
        <v>230</v>
      </c>
      <c r="C47" s="40">
        <v>144</v>
      </c>
      <c r="D47" s="250">
        <v>32</v>
      </c>
    </row>
    <row r="48" spans="1:4" ht="24" thickBot="1" x14ac:dyDescent="0.55000000000000004">
      <c r="A48" s="250">
        <v>33</v>
      </c>
      <c r="B48" s="39">
        <v>240</v>
      </c>
      <c r="C48" s="40">
        <v>148</v>
      </c>
      <c r="D48" s="250">
        <v>33</v>
      </c>
    </row>
    <row r="49" spans="1:4" ht="24" thickBot="1" x14ac:dyDescent="0.55000000000000004">
      <c r="A49" s="250">
        <v>34</v>
      </c>
      <c r="B49" s="39">
        <v>250</v>
      </c>
      <c r="C49" s="40">
        <v>152</v>
      </c>
      <c r="D49" s="250">
        <v>34</v>
      </c>
    </row>
    <row r="50" spans="1:4" ht="24" thickBot="1" x14ac:dyDescent="0.55000000000000004">
      <c r="A50" s="250">
        <v>35</v>
      </c>
      <c r="B50" s="39">
        <v>260</v>
      </c>
      <c r="C50" s="40">
        <v>155</v>
      </c>
      <c r="D50" s="250">
        <v>35</v>
      </c>
    </row>
    <row r="51" spans="1:4" ht="24" thickBot="1" x14ac:dyDescent="0.55000000000000004">
      <c r="A51" s="250">
        <v>36</v>
      </c>
      <c r="B51" s="39">
        <v>270</v>
      </c>
      <c r="C51" s="40">
        <v>159</v>
      </c>
      <c r="D51" s="250">
        <v>36</v>
      </c>
    </row>
    <row r="52" spans="1:4" ht="24" thickBot="1" x14ac:dyDescent="0.55000000000000004">
      <c r="A52" s="250">
        <v>37</v>
      </c>
      <c r="B52" s="39">
        <v>280</v>
      </c>
      <c r="C52" s="40">
        <v>162</v>
      </c>
      <c r="D52" s="250">
        <v>37</v>
      </c>
    </row>
    <row r="53" spans="1:4" ht="24" thickBot="1" x14ac:dyDescent="0.55000000000000004">
      <c r="A53" s="250">
        <v>38</v>
      </c>
      <c r="B53" s="39">
        <v>290</v>
      </c>
      <c r="C53" s="40">
        <v>165</v>
      </c>
      <c r="D53" s="250">
        <v>38</v>
      </c>
    </row>
    <row r="54" spans="1:4" ht="24" thickBot="1" x14ac:dyDescent="0.55000000000000004">
      <c r="A54" s="250">
        <v>39</v>
      </c>
      <c r="B54" s="39">
        <v>300</v>
      </c>
      <c r="C54" s="40">
        <v>169</v>
      </c>
      <c r="D54" s="250">
        <v>39</v>
      </c>
    </row>
    <row r="55" spans="1:4" ht="24" thickBot="1" x14ac:dyDescent="0.55000000000000004">
      <c r="A55" s="250">
        <v>40</v>
      </c>
      <c r="B55" s="39">
        <v>320</v>
      </c>
      <c r="C55" s="40">
        <v>175</v>
      </c>
      <c r="D55" s="250">
        <v>40</v>
      </c>
    </row>
    <row r="56" spans="1:4" ht="24" thickBot="1" x14ac:dyDescent="0.55000000000000004">
      <c r="A56" s="250">
        <v>41</v>
      </c>
      <c r="B56" s="39">
        <v>340</v>
      </c>
      <c r="C56" s="40">
        <v>181</v>
      </c>
      <c r="D56" s="250">
        <v>41</v>
      </c>
    </row>
    <row r="57" spans="1:4" ht="24" thickBot="1" x14ac:dyDescent="0.55000000000000004">
      <c r="A57" s="250">
        <v>42</v>
      </c>
      <c r="B57" s="39">
        <v>360</v>
      </c>
      <c r="C57" s="40">
        <v>186</v>
      </c>
      <c r="D57" s="250">
        <v>42</v>
      </c>
    </row>
    <row r="58" spans="1:4" ht="24" thickBot="1" x14ac:dyDescent="0.55000000000000004">
      <c r="A58" s="250">
        <v>43</v>
      </c>
      <c r="B58" s="39">
        <v>380</v>
      </c>
      <c r="C58" s="40">
        <v>191</v>
      </c>
      <c r="D58" s="250">
        <v>43</v>
      </c>
    </row>
    <row r="59" spans="1:4" ht="24" thickBot="1" x14ac:dyDescent="0.55000000000000004">
      <c r="A59" s="250">
        <v>44</v>
      </c>
      <c r="B59" s="39">
        <v>400</v>
      </c>
      <c r="C59" s="40">
        <v>196</v>
      </c>
      <c r="D59" s="250">
        <v>44</v>
      </c>
    </row>
    <row r="60" spans="1:4" ht="24" thickBot="1" x14ac:dyDescent="0.55000000000000004">
      <c r="A60" s="250">
        <v>45</v>
      </c>
      <c r="B60" s="39">
        <v>420</v>
      </c>
      <c r="C60" s="40">
        <v>201</v>
      </c>
      <c r="D60" s="250">
        <v>45</v>
      </c>
    </row>
    <row r="61" spans="1:4" ht="24" thickBot="1" x14ac:dyDescent="0.55000000000000004">
      <c r="A61" s="250">
        <v>46</v>
      </c>
      <c r="B61" s="39">
        <v>440</v>
      </c>
      <c r="C61" s="40">
        <v>205</v>
      </c>
      <c r="D61" s="250">
        <v>46</v>
      </c>
    </row>
    <row r="62" spans="1:4" ht="24" thickBot="1" x14ac:dyDescent="0.55000000000000004">
      <c r="A62" s="250">
        <v>47</v>
      </c>
      <c r="B62" s="39">
        <v>460</v>
      </c>
      <c r="C62" s="40">
        <v>210</v>
      </c>
      <c r="D62" s="250">
        <v>47</v>
      </c>
    </row>
    <row r="63" spans="1:4" ht="24" thickBot="1" x14ac:dyDescent="0.55000000000000004">
      <c r="A63" s="250">
        <v>48</v>
      </c>
      <c r="B63" s="39">
        <v>480</v>
      </c>
      <c r="C63" s="40">
        <v>214</v>
      </c>
      <c r="D63" s="250">
        <v>48</v>
      </c>
    </row>
    <row r="64" spans="1:4" ht="24" thickBot="1" x14ac:dyDescent="0.55000000000000004">
      <c r="A64" s="250">
        <v>49</v>
      </c>
      <c r="B64" s="39">
        <v>500</v>
      </c>
      <c r="C64" s="40">
        <v>217</v>
      </c>
      <c r="D64" s="250">
        <v>49</v>
      </c>
    </row>
    <row r="65" spans="1:4" ht="24" thickBot="1" x14ac:dyDescent="0.55000000000000004">
      <c r="A65" s="250">
        <v>50</v>
      </c>
      <c r="B65" s="39">
        <v>550</v>
      </c>
      <c r="C65" s="40">
        <v>226</v>
      </c>
      <c r="D65" s="250">
        <v>50</v>
      </c>
    </row>
    <row r="66" spans="1:4" ht="24" thickBot="1" x14ac:dyDescent="0.55000000000000004">
      <c r="A66" s="250">
        <v>51</v>
      </c>
      <c r="B66" s="39">
        <v>600</v>
      </c>
      <c r="C66" s="40">
        <v>234</v>
      </c>
      <c r="D66" s="250">
        <v>51</v>
      </c>
    </row>
    <row r="67" spans="1:4" ht="24" thickBot="1" x14ac:dyDescent="0.55000000000000004">
      <c r="A67" s="250">
        <v>52</v>
      </c>
      <c r="B67" s="39">
        <v>650</v>
      </c>
      <c r="C67" s="40">
        <v>242</v>
      </c>
      <c r="D67" s="250">
        <v>52</v>
      </c>
    </row>
    <row r="68" spans="1:4" ht="24" thickBot="1" x14ac:dyDescent="0.55000000000000004">
      <c r="A68" s="250">
        <v>53</v>
      </c>
      <c r="B68" s="39">
        <v>700</v>
      </c>
      <c r="C68" s="40">
        <v>248</v>
      </c>
      <c r="D68" s="250">
        <v>53</v>
      </c>
    </row>
    <row r="69" spans="1:4" ht="24" thickBot="1" x14ac:dyDescent="0.55000000000000004">
      <c r="A69" s="250">
        <v>54</v>
      </c>
      <c r="B69" s="39">
        <v>750</v>
      </c>
      <c r="C69" s="40">
        <v>254</v>
      </c>
      <c r="D69" s="250">
        <v>54</v>
      </c>
    </row>
    <row r="70" spans="1:4" ht="24" thickBot="1" x14ac:dyDescent="0.55000000000000004">
      <c r="A70" s="250">
        <v>55</v>
      </c>
      <c r="B70" s="39">
        <v>800</v>
      </c>
      <c r="C70" s="40">
        <v>260</v>
      </c>
      <c r="D70" s="250">
        <v>55</v>
      </c>
    </row>
    <row r="71" spans="1:4" ht="24" thickBot="1" x14ac:dyDescent="0.55000000000000004">
      <c r="A71" s="250">
        <v>56</v>
      </c>
      <c r="B71" s="39">
        <v>850</v>
      </c>
      <c r="C71" s="40">
        <v>265</v>
      </c>
      <c r="D71" s="250">
        <v>56</v>
      </c>
    </row>
    <row r="72" spans="1:4" ht="24" thickBot="1" x14ac:dyDescent="0.55000000000000004">
      <c r="A72" s="250">
        <v>57</v>
      </c>
      <c r="B72" s="39">
        <v>900</v>
      </c>
      <c r="C72" s="40">
        <v>269</v>
      </c>
      <c r="D72" s="250">
        <v>57</v>
      </c>
    </row>
    <row r="73" spans="1:4" ht="24" thickBot="1" x14ac:dyDescent="0.55000000000000004">
      <c r="A73" s="250">
        <v>58</v>
      </c>
      <c r="B73" s="39">
        <v>950</v>
      </c>
      <c r="C73" s="40">
        <v>274</v>
      </c>
      <c r="D73" s="250">
        <v>58</v>
      </c>
    </row>
    <row r="74" spans="1:4" ht="24" thickBot="1" x14ac:dyDescent="0.55000000000000004">
      <c r="A74" s="250">
        <v>59</v>
      </c>
      <c r="B74" s="39">
        <v>1000</v>
      </c>
      <c r="C74" s="40">
        <v>278</v>
      </c>
      <c r="D74" s="250">
        <v>59</v>
      </c>
    </row>
    <row r="75" spans="1:4" ht="24" thickBot="1" x14ac:dyDescent="0.55000000000000004">
      <c r="A75" s="250">
        <v>60</v>
      </c>
      <c r="B75" s="39">
        <v>1100</v>
      </c>
      <c r="C75" s="40">
        <v>285</v>
      </c>
      <c r="D75" s="250">
        <v>60</v>
      </c>
    </row>
    <row r="76" spans="1:4" ht="24" thickBot="1" x14ac:dyDescent="0.55000000000000004">
      <c r="A76" s="250">
        <v>61</v>
      </c>
      <c r="B76" s="39">
        <v>1200</v>
      </c>
      <c r="C76" s="40">
        <v>291</v>
      </c>
      <c r="D76" s="250">
        <v>61</v>
      </c>
    </row>
    <row r="77" spans="1:4" ht="24" thickBot="1" x14ac:dyDescent="0.55000000000000004">
      <c r="A77" s="250">
        <v>62</v>
      </c>
      <c r="B77" s="39">
        <v>1300</v>
      </c>
      <c r="C77" s="40">
        <v>297</v>
      </c>
      <c r="D77" s="250">
        <v>62</v>
      </c>
    </row>
    <row r="78" spans="1:4" ht="24" thickBot="1" x14ac:dyDescent="0.55000000000000004">
      <c r="A78" s="250">
        <v>63</v>
      </c>
      <c r="B78" s="39">
        <v>1400</v>
      </c>
      <c r="C78" s="40">
        <v>302</v>
      </c>
      <c r="D78" s="250">
        <v>63</v>
      </c>
    </row>
    <row r="79" spans="1:4" ht="24" thickBot="1" x14ac:dyDescent="0.55000000000000004">
      <c r="A79" s="250">
        <v>64</v>
      </c>
      <c r="B79" s="39">
        <v>1500</v>
      </c>
      <c r="C79" s="40">
        <v>306</v>
      </c>
      <c r="D79" s="250">
        <v>64</v>
      </c>
    </row>
    <row r="80" spans="1:4" ht="24" thickBot="1" x14ac:dyDescent="0.55000000000000004">
      <c r="A80" s="250">
        <v>65</v>
      </c>
      <c r="B80" s="39">
        <v>1600</v>
      </c>
      <c r="C80" s="40">
        <v>310</v>
      </c>
      <c r="D80" s="250">
        <v>65</v>
      </c>
    </row>
    <row r="81" spans="1:4" ht="24" thickBot="1" x14ac:dyDescent="0.55000000000000004">
      <c r="A81" s="250">
        <v>66</v>
      </c>
      <c r="B81" s="39">
        <v>1700</v>
      </c>
      <c r="C81" s="40">
        <v>313</v>
      </c>
      <c r="D81" s="250">
        <v>66</v>
      </c>
    </row>
    <row r="82" spans="1:4" ht="24" thickBot="1" x14ac:dyDescent="0.55000000000000004">
      <c r="A82" s="250">
        <v>67</v>
      </c>
      <c r="B82" s="39">
        <v>1800</v>
      </c>
      <c r="C82" s="40">
        <v>317</v>
      </c>
      <c r="D82" s="250">
        <v>67</v>
      </c>
    </row>
    <row r="83" spans="1:4" ht="24" thickBot="1" x14ac:dyDescent="0.55000000000000004">
      <c r="A83" s="250">
        <v>68</v>
      </c>
      <c r="B83" s="39">
        <v>1900</v>
      </c>
      <c r="C83" s="40">
        <v>320</v>
      </c>
      <c r="D83" s="250">
        <v>68</v>
      </c>
    </row>
    <row r="84" spans="1:4" ht="24" thickBot="1" x14ac:dyDescent="0.55000000000000004">
      <c r="A84" s="250">
        <v>69</v>
      </c>
      <c r="B84" s="39">
        <v>2000</v>
      </c>
      <c r="C84" s="40">
        <v>322</v>
      </c>
      <c r="D84" s="250">
        <v>69</v>
      </c>
    </row>
    <row r="85" spans="1:4" ht="24" thickBot="1" x14ac:dyDescent="0.55000000000000004">
      <c r="A85" s="250">
        <v>70</v>
      </c>
      <c r="B85" s="39">
        <v>2200</v>
      </c>
      <c r="C85" s="40">
        <v>327</v>
      </c>
      <c r="D85" s="250">
        <v>70</v>
      </c>
    </row>
    <row r="86" spans="1:4" ht="24" thickBot="1" x14ac:dyDescent="0.55000000000000004">
      <c r="A86" s="250">
        <v>71</v>
      </c>
      <c r="B86" s="39">
        <v>2400</v>
      </c>
      <c r="C86" s="40">
        <v>331</v>
      </c>
      <c r="D86" s="250">
        <v>71</v>
      </c>
    </row>
    <row r="87" spans="1:4" ht="24" thickBot="1" x14ac:dyDescent="0.55000000000000004">
      <c r="A87" s="250">
        <v>72</v>
      </c>
      <c r="B87" s="39">
        <v>2600</v>
      </c>
      <c r="C87" s="40">
        <v>335</v>
      </c>
      <c r="D87" s="250">
        <v>72</v>
      </c>
    </row>
    <row r="88" spans="1:4" ht="24" thickBot="1" x14ac:dyDescent="0.55000000000000004">
      <c r="A88" s="250">
        <v>73</v>
      </c>
      <c r="B88" s="39">
        <v>2800</v>
      </c>
      <c r="C88" s="40">
        <v>338</v>
      </c>
      <c r="D88" s="250">
        <v>73</v>
      </c>
    </row>
    <row r="89" spans="1:4" ht="24" thickBot="1" x14ac:dyDescent="0.55000000000000004">
      <c r="A89" s="250">
        <v>74</v>
      </c>
      <c r="B89" s="39">
        <v>3000</v>
      </c>
      <c r="C89" s="40">
        <v>341</v>
      </c>
      <c r="D89" s="250">
        <v>74</v>
      </c>
    </row>
    <row r="90" spans="1:4" ht="24" thickBot="1" x14ac:dyDescent="0.55000000000000004">
      <c r="A90" s="250">
        <v>75</v>
      </c>
      <c r="B90" s="39">
        <v>3500</v>
      </c>
      <c r="C90" s="40">
        <v>346</v>
      </c>
      <c r="D90" s="250">
        <v>75</v>
      </c>
    </row>
    <row r="91" spans="1:4" ht="24" thickBot="1" x14ac:dyDescent="0.55000000000000004">
      <c r="A91" s="250">
        <v>76</v>
      </c>
      <c r="B91" s="39">
        <v>4000</v>
      </c>
      <c r="C91" s="40">
        <v>351</v>
      </c>
      <c r="D91" s="250">
        <v>76</v>
      </c>
    </row>
    <row r="92" spans="1:4" ht="24" thickBot="1" x14ac:dyDescent="0.55000000000000004">
      <c r="A92" s="250">
        <v>77</v>
      </c>
      <c r="B92" s="39">
        <v>4500</v>
      </c>
      <c r="C92" s="40">
        <v>354</v>
      </c>
      <c r="D92" s="250">
        <v>77</v>
      </c>
    </row>
    <row r="93" spans="1:4" ht="24" thickBot="1" x14ac:dyDescent="0.55000000000000004">
      <c r="A93" s="250">
        <v>78</v>
      </c>
      <c r="B93" s="39">
        <v>5000</v>
      </c>
      <c r="C93" s="40">
        <v>357</v>
      </c>
      <c r="D93" s="250">
        <v>78</v>
      </c>
    </row>
    <row r="94" spans="1:4" ht="24" thickBot="1" x14ac:dyDescent="0.55000000000000004">
      <c r="A94" s="250">
        <v>79</v>
      </c>
      <c r="B94" s="39">
        <v>6000</v>
      </c>
      <c r="C94" s="40">
        <v>361</v>
      </c>
      <c r="D94" s="250">
        <v>79</v>
      </c>
    </row>
    <row r="95" spans="1:4" ht="24" thickBot="1" x14ac:dyDescent="0.55000000000000004">
      <c r="A95" s="250">
        <v>80</v>
      </c>
      <c r="B95" s="39">
        <v>7000</v>
      </c>
      <c r="C95" s="40">
        <v>364</v>
      </c>
      <c r="D95" s="250">
        <v>80</v>
      </c>
    </row>
    <row r="96" spans="1:4" ht="24" thickBot="1" x14ac:dyDescent="0.55000000000000004">
      <c r="A96" s="250">
        <v>81</v>
      </c>
      <c r="B96" s="39">
        <v>8000</v>
      </c>
      <c r="C96" s="40">
        <v>367</v>
      </c>
      <c r="D96" s="250">
        <v>81</v>
      </c>
    </row>
    <row r="97" spans="1:4" ht="24" thickBot="1" x14ac:dyDescent="0.55000000000000004">
      <c r="A97" s="250">
        <v>82</v>
      </c>
      <c r="B97" s="39">
        <v>9000</v>
      </c>
      <c r="C97" s="40">
        <v>368</v>
      </c>
      <c r="D97" s="250">
        <v>82</v>
      </c>
    </row>
    <row r="98" spans="1:4" ht="24" thickBot="1" x14ac:dyDescent="0.55000000000000004">
      <c r="A98" s="250">
        <v>83</v>
      </c>
      <c r="B98" s="39">
        <v>10000</v>
      </c>
      <c r="C98" s="40">
        <v>370</v>
      </c>
      <c r="D98" s="250">
        <v>83</v>
      </c>
    </row>
    <row r="99" spans="1:4" ht="24" thickBot="1" x14ac:dyDescent="0.55000000000000004">
      <c r="A99" s="250">
        <v>84</v>
      </c>
      <c r="B99" s="39">
        <v>15000</v>
      </c>
      <c r="C99" s="40">
        <v>375</v>
      </c>
      <c r="D99" s="250">
        <v>84</v>
      </c>
    </row>
    <row r="100" spans="1:4" ht="24" thickBot="1" x14ac:dyDescent="0.55000000000000004">
      <c r="A100" s="250">
        <v>85</v>
      </c>
      <c r="B100" s="39">
        <v>20000</v>
      </c>
      <c r="C100" s="40">
        <v>377</v>
      </c>
      <c r="D100" s="250">
        <v>85</v>
      </c>
    </row>
    <row r="101" spans="1:4" ht="24" thickBot="1" x14ac:dyDescent="0.55000000000000004">
      <c r="A101" s="250">
        <v>86</v>
      </c>
      <c r="B101" s="39">
        <v>30000</v>
      </c>
      <c r="C101" s="40">
        <v>379</v>
      </c>
      <c r="D101" s="250">
        <v>86</v>
      </c>
    </row>
    <row r="102" spans="1:4" ht="24" thickBot="1" x14ac:dyDescent="0.55000000000000004">
      <c r="A102" s="250">
        <v>87</v>
      </c>
      <c r="B102" s="39">
        <v>40000</v>
      </c>
      <c r="C102" s="40">
        <v>380</v>
      </c>
      <c r="D102" s="250">
        <v>87</v>
      </c>
    </row>
    <row r="103" spans="1:4" ht="24" thickBot="1" x14ac:dyDescent="0.55000000000000004">
      <c r="A103" s="250">
        <v>88</v>
      </c>
      <c r="B103" s="39">
        <v>50000</v>
      </c>
      <c r="C103" s="40">
        <v>381</v>
      </c>
      <c r="D103" s="250">
        <v>88</v>
      </c>
    </row>
    <row r="104" spans="1:4" ht="24" thickBot="1" x14ac:dyDescent="0.55000000000000004">
      <c r="A104" s="250">
        <v>89</v>
      </c>
      <c r="B104" s="39">
        <v>75000</v>
      </c>
      <c r="C104" s="40">
        <v>382</v>
      </c>
      <c r="D104" s="250">
        <v>89</v>
      </c>
    </row>
    <row r="105" spans="1:4" ht="24" thickBot="1" x14ac:dyDescent="0.55000000000000004">
      <c r="A105" s="250">
        <v>90</v>
      </c>
      <c r="B105" s="255">
        <v>100000</v>
      </c>
      <c r="C105" s="286">
        <v>384</v>
      </c>
      <c r="D105" s="250">
        <v>90</v>
      </c>
    </row>
    <row r="106" spans="1:4" hidden="1" x14ac:dyDescent="0.5">
      <c r="A106" s="277" t="s">
        <v>138</v>
      </c>
      <c r="B106" s="264"/>
      <c r="C106" s="284">
        <f>VLOOKUP(C8,B16:C105,2)</f>
        <v>217</v>
      </c>
      <c r="D106" s="250"/>
    </row>
    <row r="107" spans="1:4" hidden="1" x14ac:dyDescent="0.5">
      <c r="A107" s="264" t="s">
        <v>140</v>
      </c>
      <c r="B107" s="285">
        <f>VLOOKUP(C106,C16:D105,2)</f>
        <v>49</v>
      </c>
      <c r="C107" s="284">
        <f>VLOOKUP(B107,A16:C105,2)</f>
        <v>500</v>
      </c>
      <c r="D107" s="250"/>
    </row>
    <row r="108" spans="1:4" hidden="1" x14ac:dyDescent="0.5">
      <c r="A108" s="264" t="s">
        <v>142</v>
      </c>
      <c r="B108" s="264"/>
      <c r="C108" s="281">
        <f>$C$8</f>
        <v>540</v>
      </c>
      <c r="D108" s="250"/>
    </row>
    <row r="109" spans="1:4" hidden="1" x14ac:dyDescent="0.5">
      <c r="A109" s="280" t="s">
        <v>139</v>
      </c>
      <c r="B109" s="285">
        <f>VLOOKUP(C106,C16:D105,2)+1</f>
        <v>50</v>
      </c>
      <c r="C109" s="281">
        <f>VLOOKUP(B109,A16:C105,3)</f>
        <v>226</v>
      </c>
      <c r="D109" s="250"/>
    </row>
    <row r="110" spans="1:4" hidden="1" x14ac:dyDescent="0.5">
      <c r="A110" s="280" t="s">
        <v>141</v>
      </c>
      <c r="B110" s="264"/>
      <c r="C110" s="281">
        <f>VLOOKUP(B109,A16:C105,2)</f>
        <v>550</v>
      </c>
      <c r="D110" s="250"/>
    </row>
    <row r="111" spans="1:4" hidden="1" x14ac:dyDescent="0.5">
      <c r="A111" s="264"/>
      <c r="B111" s="277" t="s">
        <v>143</v>
      </c>
      <c r="C111" s="284">
        <f>((C109-C106)*(C108-C107))/(C110-C107)</f>
        <v>7.2</v>
      </c>
      <c r="D111" s="250"/>
    </row>
    <row r="112" spans="1:4" hidden="1" x14ac:dyDescent="0.5">
      <c r="A112" s="264"/>
      <c r="B112" s="277" t="s">
        <v>137</v>
      </c>
      <c r="C112" s="284">
        <f>C106+C111</f>
        <v>224.2</v>
      </c>
      <c r="D112" s="250"/>
    </row>
    <row r="113" spans="1:4" hidden="1" x14ac:dyDescent="0.5">
      <c r="A113" s="264"/>
      <c r="B113" s="264"/>
      <c r="C113" s="284">
        <f>IF(C108&gt;=B105,C105,C112)</f>
        <v>224.2</v>
      </c>
      <c r="D113" s="250"/>
    </row>
    <row r="114" spans="1:4" x14ac:dyDescent="0.5">
      <c r="A114" s="259"/>
      <c r="B114" s="1"/>
      <c r="C114" s="1"/>
      <c r="D114" s="250"/>
    </row>
  </sheetData>
  <sheetProtection password="F9E0" sheet="1" objects="1" scenarios="1"/>
  <mergeCells count="4">
    <mergeCell ref="B3:E3"/>
    <mergeCell ref="B2:E2"/>
    <mergeCell ref="B5:E5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G55"/>
  <sheetViews>
    <sheetView showGridLines="0" workbookViewId="0">
      <selection activeCell="C7" sqref="C7"/>
    </sheetView>
  </sheetViews>
  <sheetFormatPr defaultRowHeight="23.25" x14ac:dyDescent="0.5"/>
  <cols>
    <col min="1" max="1" width="2.7109375" customWidth="1"/>
    <col min="2" max="3" width="17.7109375" customWidth="1"/>
    <col min="4" max="4" width="19.140625" customWidth="1"/>
    <col min="5" max="5" width="32.140625" customWidth="1"/>
    <col min="6" max="6" width="2.7109375" customWidth="1"/>
    <col min="7" max="7" width="8.85546875" customWidth="1"/>
    <col min="8" max="8" width="3.140625" customWidth="1"/>
  </cols>
  <sheetData>
    <row r="1" spans="1:7" ht="12" customHeight="1" x14ac:dyDescent="0.5">
      <c r="A1" s="61"/>
      <c r="B1" s="61"/>
      <c r="C1" s="61"/>
      <c r="D1" s="61"/>
      <c r="E1" s="61"/>
      <c r="F1" s="61"/>
    </row>
    <row r="2" spans="1:7" ht="54.75" customHeight="1" x14ac:dyDescent="0.6">
      <c r="A2" s="61"/>
      <c r="B2" s="320" t="s">
        <v>24</v>
      </c>
      <c r="C2" s="321"/>
      <c r="D2" s="321"/>
      <c r="E2" s="321"/>
      <c r="F2" s="62"/>
      <c r="G2" s="42"/>
    </row>
    <row r="3" spans="1:7" ht="94.5" customHeight="1" x14ac:dyDescent="0.5">
      <c r="A3" s="61"/>
      <c r="B3" s="322" t="s">
        <v>25</v>
      </c>
      <c r="C3" s="322"/>
      <c r="D3" s="322"/>
      <c r="E3" s="322"/>
      <c r="F3" s="63"/>
      <c r="G3" s="41"/>
    </row>
    <row r="4" spans="1:7" ht="55.5" customHeight="1" thickBot="1" x14ac:dyDescent="0.55000000000000004">
      <c r="A4" s="61"/>
      <c r="B4" s="323" t="s">
        <v>114</v>
      </c>
      <c r="C4" s="324"/>
      <c r="D4" s="324"/>
      <c r="E4" s="324"/>
      <c r="F4" s="63"/>
      <c r="G4" s="41"/>
    </row>
    <row r="5" spans="1:7" ht="12.75" customHeight="1" thickBot="1" x14ac:dyDescent="0.55000000000000004">
      <c r="A5" s="61"/>
      <c r="B5" s="64"/>
      <c r="C5" s="65"/>
      <c r="D5" s="65"/>
      <c r="E5" s="66"/>
      <c r="F5" s="61"/>
    </row>
    <row r="6" spans="1:7" ht="52.5" customHeight="1" thickBot="1" x14ac:dyDescent="0.55000000000000004">
      <c r="A6" s="61"/>
      <c r="B6" s="67"/>
      <c r="C6" s="142" t="s">
        <v>28</v>
      </c>
      <c r="D6" s="143" t="s">
        <v>112</v>
      </c>
      <c r="E6" s="57" t="s">
        <v>29</v>
      </c>
      <c r="F6" s="61"/>
    </row>
    <row r="7" spans="1:7" ht="26.25" customHeight="1" x14ac:dyDescent="0.5">
      <c r="A7" s="61"/>
      <c r="B7" s="68" t="s">
        <v>21</v>
      </c>
      <c r="C7" s="229">
        <v>0.22</v>
      </c>
      <c r="D7" s="154">
        <v>95</v>
      </c>
      <c r="E7" s="373">
        <f>$C$54</f>
        <v>79.371900826446279</v>
      </c>
      <c r="F7" s="61"/>
    </row>
    <row r="8" spans="1:7" ht="24" thickBot="1" x14ac:dyDescent="0.55000000000000004">
      <c r="A8" s="61"/>
      <c r="B8" s="67"/>
      <c r="C8" s="150"/>
      <c r="D8" s="145">
        <v>99</v>
      </c>
      <c r="E8" s="374">
        <f>$D$54</f>
        <v>137.10280991735539</v>
      </c>
      <c r="F8" s="61"/>
    </row>
    <row r="9" spans="1:7" ht="10.5" customHeight="1" thickBot="1" x14ac:dyDescent="0.55000000000000004">
      <c r="A9" s="61"/>
      <c r="B9" s="69"/>
      <c r="C9" s="70"/>
      <c r="D9" s="70"/>
      <c r="E9" s="71"/>
      <c r="F9" s="61"/>
    </row>
    <row r="10" spans="1:7" ht="17.25" customHeight="1" x14ac:dyDescent="0.5">
      <c r="A10" s="61"/>
      <c r="B10" s="61"/>
      <c r="C10" s="61"/>
      <c r="D10" s="61"/>
      <c r="E10" s="61"/>
      <c r="F10" s="61"/>
    </row>
    <row r="11" spans="1:7" x14ac:dyDescent="0.5">
      <c r="A11" s="61"/>
      <c r="B11" s="328" t="s">
        <v>30</v>
      </c>
      <c r="C11" s="328"/>
      <c r="D11" s="328"/>
      <c r="E11" s="328"/>
      <c r="F11" s="61"/>
    </row>
    <row r="12" spans="1:7" ht="50.25" customHeight="1" x14ac:dyDescent="0.5">
      <c r="A12" s="61"/>
      <c r="B12" s="325" t="s">
        <v>113</v>
      </c>
      <c r="C12" s="325"/>
      <c r="D12" s="325"/>
      <c r="E12" s="325"/>
      <c r="F12" s="61"/>
    </row>
    <row r="13" spans="1:7" x14ac:dyDescent="0.5">
      <c r="A13" s="61"/>
      <c r="B13" s="61" t="s">
        <v>31</v>
      </c>
      <c r="C13" s="61"/>
      <c r="D13" s="61"/>
      <c r="E13" s="61"/>
      <c r="F13" s="61"/>
    </row>
    <row r="14" spans="1:7" x14ac:dyDescent="0.5">
      <c r="A14" s="61"/>
      <c r="B14" s="61"/>
      <c r="C14" s="61"/>
      <c r="D14" s="61"/>
      <c r="E14" s="61"/>
      <c r="F14" s="61"/>
    </row>
    <row r="15" spans="1:7" x14ac:dyDescent="0.5">
      <c r="A15" s="61"/>
      <c r="B15" s="61"/>
      <c r="C15" s="61"/>
      <c r="D15" s="61"/>
      <c r="E15" s="61"/>
      <c r="F15" s="61"/>
    </row>
    <row r="16" spans="1:7" x14ac:dyDescent="0.5">
      <c r="A16" s="61"/>
      <c r="B16" s="61"/>
      <c r="C16" s="61"/>
      <c r="D16" s="61"/>
      <c r="E16" s="61"/>
      <c r="F16" s="61"/>
    </row>
    <row r="17" spans="1:6" ht="45" customHeight="1" x14ac:dyDescent="0.5">
      <c r="A17" s="61"/>
      <c r="B17" s="325" t="s">
        <v>203</v>
      </c>
      <c r="C17" s="325"/>
      <c r="D17" s="325"/>
      <c r="E17" s="325"/>
      <c r="F17" s="61"/>
    </row>
    <row r="18" spans="1:6" x14ac:dyDescent="0.5">
      <c r="A18" s="61"/>
      <c r="B18" s="61"/>
      <c r="C18" s="61"/>
      <c r="D18" s="61"/>
      <c r="E18" s="61"/>
      <c r="F18" s="61"/>
    </row>
    <row r="19" spans="1:6" x14ac:dyDescent="0.5">
      <c r="A19" s="61"/>
      <c r="B19" s="61"/>
      <c r="C19" s="61"/>
      <c r="D19" s="61"/>
      <c r="E19" s="61"/>
      <c r="F19" s="61"/>
    </row>
    <row r="20" spans="1:6" x14ac:dyDescent="0.5">
      <c r="A20" s="61"/>
      <c r="B20" s="61"/>
      <c r="C20" s="61"/>
      <c r="D20" s="61"/>
      <c r="E20" s="61"/>
      <c r="F20" s="61"/>
    </row>
    <row r="21" spans="1:6" x14ac:dyDescent="0.5">
      <c r="A21" s="61"/>
      <c r="B21" s="61"/>
      <c r="C21" s="61"/>
      <c r="D21" s="61"/>
      <c r="E21" s="61"/>
      <c r="F21" s="61"/>
    </row>
    <row r="22" spans="1:6" x14ac:dyDescent="0.5">
      <c r="A22" s="61"/>
      <c r="B22" s="61"/>
      <c r="C22" s="61"/>
      <c r="D22" s="61"/>
      <c r="E22" s="61"/>
      <c r="F22" s="61"/>
    </row>
    <row r="23" spans="1:6" x14ac:dyDescent="0.5">
      <c r="A23" s="61"/>
      <c r="B23" s="61" t="s">
        <v>202</v>
      </c>
      <c r="C23" s="61"/>
      <c r="D23" s="61"/>
      <c r="E23" s="61"/>
      <c r="F23" s="61"/>
    </row>
    <row r="24" spans="1:6" x14ac:dyDescent="0.5">
      <c r="A24" s="61"/>
      <c r="B24" s="61"/>
      <c r="C24" s="61"/>
      <c r="D24" s="61"/>
      <c r="E24" s="61"/>
      <c r="F24" s="61"/>
    </row>
    <row r="25" spans="1:6" x14ac:dyDescent="0.5">
      <c r="A25" s="1"/>
      <c r="B25" s="247"/>
      <c r="C25" s="1"/>
      <c r="D25" s="1"/>
      <c r="E25" s="1"/>
      <c r="F25" s="1"/>
    </row>
    <row r="26" spans="1:6" ht="24" thickBot="1" x14ac:dyDescent="0.55000000000000004">
      <c r="A26" s="1"/>
      <c r="B26" s="247" t="s">
        <v>27</v>
      </c>
      <c r="C26" s="1"/>
      <c r="D26" s="1"/>
      <c r="E26" s="1"/>
      <c r="F26" s="1"/>
    </row>
    <row r="27" spans="1:6" ht="22.5" customHeight="1" thickBot="1" x14ac:dyDescent="0.55000000000000004">
      <c r="A27" s="1"/>
      <c r="B27" s="326" t="s">
        <v>28</v>
      </c>
      <c r="C27" s="86" t="s">
        <v>29</v>
      </c>
      <c r="D27" s="85" t="s">
        <v>29</v>
      </c>
      <c r="E27" s="1"/>
      <c r="F27" s="1"/>
    </row>
    <row r="28" spans="1:6" ht="45" customHeight="1" thickBot="1" x14ac:dyDescent="0.55000000000000004">
      <c r="A28" s="1"/>
      <c r="B28" s="327"/>
      <c r="C28" s="57" t="s">
        <v>41</v>
      </c>
      <c r="D28" s="57" t="s">
        <v>42</v>
      </c>
      <c r="E28" s="1"/>
      <c r="F28" s="1"/>
    </row>
    <row r="29" spans="1:6" ht="24" thickBot="1" x14ac:dyDescent="0.55000000000000004">
      <c r="A29" s="1"/>
      <c r="B29" s="39">
        <v>0.01</v>
      </c>
      <c r="C29" s="84">
        <f>(1.96)^2/(B29^2)</f>
        <v>38415.999999999993</v>
      </c>
      <c r="D29" s="84">
        <f>(2.576)^2/(B29^2)</f>
        <v>66357.760000000009</v>
      </c>
      <c r="E29" s="1"/>
      <c r="F29" s="1"/>
    </row>
    <row r="30" spans="1:6" ht="24" thickBot="1" x14ac:dyDescent="0.55000000000000004">
      <c r="A30" s="1"/>
      <c r="B30" s="39">
        <v>0.02</v>
      </c>
      <c r="C30" s="84">
        <f>(1.96)^2/(B30^2)</f>
        <v>9603.9999999999982</v>
      </c>
      <c r="D30" s="84">
        <f t="shared" ref="D30:D53" si="0">(2.576)^2/(B30^2)</f>
        <v>16589.440000000002</v>
      </c>
      <c r="E30" s="1"/>
      <c r="F30" s="1"/>
    </row>
    <row r="31" spans="1:6" ht="25.5" customHeight="1" thickBot="1" x14ac:dyDescent="0.55000000000000004">
      <c r="A31" s="1"/>
      <c r="B31" s="39">
        <v>0.03</v>
      </c>
      <c r="C31" s="84">
        <f t="shared" ref="C31:C52" si="1">(1.96)^2/(B31^2)</f>
        <v>4268.4444444444443</v>
      </c>
      <c r="D31" s="84">
        <f t="shared" si="0"/>
        <v>7373.0844444444456</v>
      </c>
      <c r="E31" s="1"/>
      <c r="F31" s="1"/>
    </row>
    <row r="32" spans="1:6" ht="24" thickBot="1" x14ac:dyDescent="0.55000000000000004">
      <c r="A32" s="1"/>
      <c r="B32" s="39">
        <v>0.04</v>
      </c>
      <c r="C32" s="84">
        <f t="shared" si="1"/>
        <v>2400.9999999999995</v>
      </c>
      <c r="D32" s="84">
        <f t="shared" si="0"/>
        <v>4147.3600000000006</v>
      </c>
      <c r="E32" s="1"/>
      <c r="F32" s="1"/>
    </row>
    <row r="33" spans="1:6" ht="24" thickBot="1" x14ac:dyDescent="0.55000000000000004">
      <c r="A33" s="1"/>
      <c r="B33" s="39">
        <v>0.05</v>
      </c>
      <c r="C33" s="84">
        <f t="shared" si="1"/>
        <v>1536.6399999999996</v>
      </c>
      <c r="D33" s="84">
        <f t="shared" si="0"/>
        <v>2654.3103999999998</v>
      </c>
      <c r="E33" s="1"/>
      <c r="F33" s="1"/>
    </row>
    <row r="34" spans="1:6" ht="24" thickBot="1" x14ac:dyDescent="0.55000000000000004">
      <c r="A34" s="1"/>
      <c r="B34" s="39">
        <v>0.06</v>
      </c>
      <c r="C34" s="84">
        <f t="shared" si="1"/>
        <v>1067.1111111111111</v>
      </c>
      <c r="D34" s="84">
        <f t="shared" si="0"/>
        <v>1843.2711111111114</v>
      </c>
      <c r="E34" s="1"/>
      <c r="F34" s="1"/>
    </row>
    <row r="35" spans="1:6" ht="24" thickBot="1" x14ac:dyDescent="0.55000000000000004">
      <c r="A35" s="1"/>
      <c r="B35" s="39">
        <v>7.0000000000000007E-2</v>
      </c>
      <c r="C35" s="84">
        <f t="shared" si="1"/>
        <v>783.99999999999977</v>
      </c>
      <c r="D35" s="84">
        <f t="shared" si="0"/>
        <v>1354.24</v>
      </c>
      <c r="E35" s="1"/>
      <c r="F35" s="1"/>
    </row>
    <row r="36" spans="1:6" ht="24" thickBot="1" x14ac:dyDescent="0.55000000000000004">
      <c r="A36" s="1"/>
      <c r="B36" s="39">
        <v>0.08</v>
      </c>
      <c r="C36" s="84">
        <f t="shared" si="1"/>
        <v>600.24999999999989</v>
      </c>
      <c r="D36" s="84">
        <f t="shared" si="0"/>
        <v>1036.8400000000001</v>
      </c>
      <c r="E36" s="1"/>
      <c r="F36" s="1"/>
    </row>
    <row r="37" spans="1:6" ht="24" thickBot="1" x14ac:dyDescent="0.55000000000000004">
      <c r="A37" s="1"/>
      <c r="B37" s="39">
        <v>0.09</v>
      </c>
      <c r="C37" s="84">
        <f t="shared" si="1"/>
        <v>474.27160493827159</v>
      </c>
      <c r="D37" s="84">
        <f t="shared" si="0"/>
        <v>819.23160493827174</v>
      </c>
      <c r="E37" s="1"/>
      <c r="F37" s="1"/>
    </row>
    <row r="38" spans="1:6" ht="24" thickBot="1" x14ac:dyDescent="0.55000000000000004">
      <c r="A38" s="1"/>
      <c r="B38" s="60">
        <v>0.1</v>
      </c>
      <c r="C38" s="84">
        <f t="shared" si="1"/>
        <v>384.15999999999991</v>
      </c>
      <c r="D38" s="84">
        <f t="shared" si="0"/>
        <v>663.57759999999996</v>
      </c>
      <c r="E38" s="1"/>
      <c r="F38" s="1"/>
    </row>
    <row r="39" spans="1:6" ht="24" thickBot="1" x14ac:dyDescent="0.55000000000000004">
      <c r="A39" s="1"/>
      <c r="B39" s="39">
        <v>0.11</v>
      </c>
      <c r="C39" s="84">
        <f t="shared" si="1"/>
        <v>317.48760330578511</v>
      </c>
      <c r="D39" s="84">
        <f t="shared" si="0"/>
        <v>548.41123966942155</v>
      </c>
      <c r="E39" s="1"/>
      <c r="F39" s="1"/>
    </row>
    <row r="40" spans="1:6" ht="24" thickBot="1" x14ac:dyDescent="0.55000000000000004">
      <c r="A40" s="1"/>
      <c r="B40" s="39">
        <v>0.12</v>
      </c>
      <c r="C40" s="84">
        <f t="shared" si="1"/>
        <v>266.77777777777777</v>
      </c>
      <c r="D40" s="84">
        <f t="shared" si="0"/>
        <v>460.81777777777785</v>
      </c>
      <c r="E40" s="1"/>
      <c r="F40" s="1"/>
    </row>
    <row r="41" spans="1:6" ht="24" thickBot="1" x14ac:dyDescent="0.55000000000000004">
      <c r="A41" s="1"/>
      <c r="B41" s="39">
        <v>0.13</v>
      </c>
      <c r="C41" s="84">
        <f t="shared" si="1"/>
        <v>227.31360946745559</v>
      </c>
      <c r="D41" s="84">
        <f t="shared" si="0"/>
        <v>392.64946745562133</v>
      </c>
      <c r="E41" s="1"/>
      <c r="F41" s="1"/>
    </row>
    <row r="42" spans="1:6" ht="24" thickBot="1" x14ac:dyDescent="0.55000000000000004">
      <c r="A42" s="1"/>
      <c r="B42" s="39">
        <v>0.14000000000000001</v>
      </c>
      <c r="C42" s="84">
        <f t="shared" si="1"/>
        <v>195.99999999999994</v>
      </c>
      <c r="D42" s="84">
        <f t="shared" si="0"/>
        <v>338.56</v>
      </c>
      <c r="E42" s="1"/>
      <c r="F42" s="1"/>
    </row>
    <row r="43" spans="1:6" ht="24" thickBot="1" x14ac:dyDescent="0.55000000000000004">
      <c r="A43" s="1"/>
      <c r="B43" s="39">
        <v>0.15</v>
      </c>
      <c r="C43" s="84">
        <f t="shared" si="1"/>
        <v>170.73777777777778</v>
      </c>
      <c r="D43" s="84">
        <f t="shared" si="0"/>
        <v>294.92337777777783</v>
      </c>
      <c r="E43" s="1"/>
      <c r="F43" s="1"/>
    </row>
    <row r="44" spans="1:6" ht="24" thickBot="1" x14ac:dyDescent="0.55000000000000004">
      <c r="A44" s="1"/>
      <c r="B44" s="39">
        <v>0.16</v>
      </c>
      <c r="C44" s="84">
        <f t="shared" si="1"/>
        <v>150.06249999999997</v>
      </c>
      <c r="D44" s="84">
        <f t="shared" si="0"/>
        <v>259.21000000000004</v>
      </c>
      <c r="E44" s="1"/>
      <c r="F44" s="1"/>
    </row>
    <row r="45" spans="1:6" ht="24" thickBot="1" x14ac:dyDescent="0.55000000000000004">
      <c r="A45" s="1"/>
      <c r="B45" s="39">
        <v>0.17</v>
      </c>
      <c r="C45" s="84">
        <f t="shared" si="1"/>
        <v>132.92733564013838</v>
      </c>
      <c r="D45" s="84">
        <f t="shared" si="0"/>
        <v>229.61162629757783</v>
      </c>
      <c r="E45" s="1"/>
      <c r="F45" s="1"/>
    </row>
    <row r="46" spans="1:6" ht="24" thickBot="1" x14ac:dyDescent="0.55000000000000004">
      <c r="A46" s="1"/>
      <c r="B46" s="39">
        <v>0.18</v>
      </c>
      <c r="C46" s="84">
        <f t="shared" si="1"/>
        <v>118.5679012345679</v>
      </c>
      <c r="D46" s="84">
        <f t="shared" si="0"/>
        <v>204.80790123456794</v>
      </c>
      <c r="E46" s="1"/>
      <c r="F46" s="1"/>
    </row>
    <row r="47" spans="1:6" ht="24" thickBot="1" x14ac:dyDescent="0.55000000000000004">
      <c r="A47" s="1"/>
      <c r="B47" s="39">
        <v>0.19</v>
      </c>
      <c r="C47" s="84">
        <f t="shared" si="1"/>
        <v>106.41551246537395</v>
      </c>
      <c r="D47" s="84">
        <f t="shared" si="0"/>
        <v>183.81650969529088</v>
      </c>
      <c r="E47" s="1"/>
      <c r="F47" s="1"/>
    </row>
    <row r="48" spans="1:6" ht="24" thickBot="1" x14ac:dyDescent="0.55000000000000004">
      <c r="A48" s="1"/>
      <c r="B48" s="60">
        <v>0.2</v>
      </c>
      <c r="C48" s="84">
        <f t="shared" si="1"/>
        <v>96.039999999999978</v>
      </c>
      <c r="D48" s="84">
        <f t="shared" si="0"/>
        <v>165.89439999999999</v>
      </c>
      <c r="E48" s="1"/>
      <c r="F48" s="1"/>
    </row>
    <row r="49" spans="1:6" ht="24" thickBot="1" x14ac:dyDescent="0.55000000000000004">
      <c r="A49" s="1"/>
      <c r="B49" s="39">
        <v>0.21</v>
      </c>
      <c r="C49" s="84">
        <f t="shared" si="1"/>
        <v>87.111111111111114</v>
      </c>
      <c r="D49" s="84">
        <f t="shared" si="0"/>
        <v>150.47111111111116</v>
      </c>
      <c r="E49" s="1"/>
      <c r="F49" s="1"/>
    </row>
    <row r="50" spans="1:6" ht="24" thickBot="1" x14ac:dyDescent="0.55000000000000004">
      <c r="A50" s="1"/>
      <c r="B50" s="39">
        <v>0.22</v>
      </c>
      <c r="C50" s="84">
        <f t="shared" si="1"/>
        <v>79.371900826446279</v>
      </c>
      <c r="D50" s="84">
        <f t="shared" si="0"/>
        <v>137.10280991735539</v>
      </c>
      <c r="E50" s="1"/>
      <c r="F50" s="1"/>
    </row>
    <row r="51" spans="1:6" ht="24" thickBot="1" x14ac:dyDescent="0.55000000000000004">
      <c r="A51" s="1"/>
      <c r="B51" s="39">
        <v>0.23</v>
      </c>
      <c r="C51" s="84">
        <f t="shared" si="1"/>
        <v>72.620037807183351</v>
      </c>
      <c r="D51" s="84">
        <f t="shared" si="0"/>
        <v>125.44000000000001</v>
      </c>
      <c r="E51" s="1"/>
      <c r="F51" s="1"/>
    </row>
    <row r="52" spans="1:6" ht="24" thickBot="1" x14ac:dyDescent="0.55000000000000004">
      <c r="A52" s="1"/>
      <c r="B52" s="39">
        <v>0.24</v>
      </c>
      <c r="C52" s="84">
        <f t="shared" si="1"/>
        <v>66.694444444444443</v>
      </c>
      <c r="D52" s="84">
        <f t="shared" si="0"/>
        <v>115.20444444444446</v>
      </c>
      <c r="E52" s="1"/>
      <c r="F52" s="1"/>
    </row>
    <row r="53" spans="1:6" ht="24" thickBot="1" x14ac:dyDescent="0.55000000000000004">
      <c r="A53" s="1"/>
      <c r="B53" s="39">
        <v>0.25</v>
      </c>
      <c r="C53" s="84">
        <f>(1.96)^2/(B53^2)</f>
        <v>61.465599999999995</v>
      </c>
      <c r="D53" s="84">
        <f t="shared" si="0"/>
        <v>106.17241600000001</v>
      </c>
      <c r="E53" s="1"/>
      <c r="F53" s="1"/>
    </row>
    <row r="54" spans="1:6" hidden="1" x14ac:dyDescent="0.5">
      <c r="A54" s="1"/>
      <c r="B54" s="283" t="s">
        <v>29</v>
      </c>
      <c r="C54" s="283">
        <f>VLOOKUP(C7,B29:C53,2)</f>
        <v>79.371900826446279</v>
      </c>
      <c r="D54" s="283">
        <f>VLOOKUP(C7,B29:D53,3)</f>
        <v>137.10280991735539</v>
      </c>
      <c r="E54" s="1"/>
      <c r="F54" s="1"/>
    </row>
    <row r="55" spans="1:6" x14ac:dyDescent="0.5">
      <c r="A55" s="1"/>
      <c r="B55" s="1"/>
      <c r="C55" s="1"/>
      <c r="D55" s="1"/>
      <c r="E55" s="1"/>
      <c r="F55" s="1"/>
    </row>
  </sheetData>
  <sheetProtection password="F9E0" sheet="1" objects="1" scenarios="1"/>
  <mergeCells count="7">
    <mergeCell ref="B2:E2"/>
    <mergeCell ref="B3:E3"/>
    <mergeCell ref="B4:E4"/>
    <mergeCell ref="B12:E12"/>
    <mergeCell ref="B27:B28"/>
    <mergeCell ref="B17:E17"/>
    <mergeCell ref="B11:E11"/>
  </mergeCells>
  <dataValidations count="1">
    <dataValidation type="decimal" allowBlank="1" showErrorMessage="1" errorTitle="คำเตือน" error="ให้กรอกข้อมูล 0.01 - 0.25 เท่านั้นครับ" sqref="C7">
      <formula1>0.01</formula1>
      <formula2>0.25</formula2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>
              <from>
                <xdr:col>1</xdr:col>
                <xdr:colOff>266700</xdr:colOff>
                <xdr:row>12</xdr:row>
                <xdr:rowOff>104775</xdr:rowOff>
              </from>
              <to>
                <xdr:col>3</xdr:col>
                <xdr:colOff>257175</xdr:colOff>
                <xdr:row>15</xdr:row>
                <xdr:rowOff>161925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>
              <from>
                <xdr:col>1</xdr:col>
                <xdr:colOff>276225</xdr:colOff>
                <xdr:row>17</xdr:row>
                <xdr:rowOff>123825</xdr:rowOff>
              </from>
              <to>
                <xdr:col>3</xdr:col>
                <xdr:colOff>104775</xdr:colOff>
                <xdr:row>21</xdr:row>
                <xdr:rowOff>114300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autoPict="0" r:id="rId9">
            <anchor moveWithCells="1">
              <from>
                <xdr:col>3</xdr:col>
                <xdr:colOff>371475</xdr:colOff>
                <xdr:row>10</xdr:row>
                <xdr:rowOff>238125</xdr:rowOff>
              </from>
              <to>
                <xdr:col>3</xdr:col>
                <xdr:colOff>1247775</xdr:colOff>
                <xdr:row>11</xdr:row>
                <xdr:rowOff>542925</xdr:rowOff>
              </to>
            </anchor>
          </objectPr>
        </oleObject>
      </mc:Choice>
      <mc:Fallback>
        <oleObject progId="Equation.3" shapeId="5123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autoPict="0" r:id="rId11">
            <anchor moveWithCells="1">
              <from>
                <xdr:col>3</xdr:col>
                <xdr:colOff>542925</xdr:colOff>
                <xdr:row>12</xdr:row>
                <xdr:rowOff>123825</xdr:rowOff>
              </from>
              <to>
                <xdr:col>4</xdr:col>
                <xdr:colOff>1552575</xdr:colOff>
                <xdr:row>15</xdr:row>
                <xdr:rowOff>85725</xdr:rowOff>
              </to>
            </anchor>
          </objectPr>
        </oleObject>
      </mc:Choice>
      <mc:Fallback>
        <oleObject progId="Equation.3" shapeId="512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G37"/>
  <sheetViews>
    <sheetView showGridLines="0" workbookViewId="0">
      <selection activeCell="C7" sqref="C7"/>
    </sheetView>
  </sheetViews>
  <sheetFormatPr defaultRowHeight="23.25" x14ac:dyDescent="0.5"/>
  <cols>
    <col min="1" max="1" width="2.7109375" customWidth="1"/>
    <col min="2" max="4" width="17.7109375" customWidth="1"/>
    <col min="5" max="5" width="32.140625" customWidth="1"/>
    <col min="6" max="6" width="2.7109375" customWidth="1"/>
    <col min="7" max="7" width="8.85546875" customWidth="1"/>
    <col min="8" max="8" width="3.140625" customWidth="1"/>
  </cols>
  <sheetData>
    <row r="1" spans="1:7" ht="12" customHeight="1" x14ac:dyDescent="0.5">
      <c r="A1" s="61"/>
      <c r="B1" s="61"/>
      <c r="C1" s="61"/>
      <c r="D1" s="61"/>
      <c r="E1" s="61"/>
      <c r="F1" s="61"/>
    </row>
    <row r="2" spans="1:7" ht="54.75" customHeight="1" x14ac:dyDescent="0.6">
      <c r="A2" s="61"/>
      <c r="B2" s="320" t="s">
        <v>32</v>
      </c>
      <c r="C2" s="320"/>
      <c r="D2" s="320"/>
      <c r="E2" s="320"/>
      <c r="F2" s="61"/>
      <c r="G2" s="42"/>
    </row>
    <row r="3" spans="1:7" ht="7.5" customHeight="1" x14ac:dyDescent="0.5">
      <c r="A3" s="61"/>
      <c r="B3" s="61"/>
      <c r="C3" s="61"/>
      <c r="D3" s="61"/>
      <c r="E3" s="61"/>
      <c r="F3" s="61"/>
    </row>
    <row r="4" spans="1:7" ht="67.5" customHeight="1" thickBot="1" x14ac:dyDescent="0.55000000000000004">
      <c r="A4" s="61"/>
      <c r="B4" s="330" t="s">
        <v>128</v>
      </c>
      <c r="C4" s="330"/>
      <c r="D4" s="330"/>
      <c r="E4" s="330"/>
      <c r="F4" s="63"/>
      <c r="G4" s="41"/>
    </row>
    <row r="5" spans="1:7" ht="12.75" customHeight="1" thickBot="1" x14ac:dyDescent="0.55000000000000004">
      <c r="A5" s="61"/>
      <c r="B5" s="64"/>
      <c r="C5" s="65"/>
      <c r="D5" s="65"/>
      <c r="E5" s="66"/>
      <c r="F5" s="61"/>
    </row>
    <row r="6" spans="1:7" ht="45" customHeight="1" thickBot="1" x14ac:dyDescent="0.55000000000000004">
      <c r="A6" s="61"/>
      <c r="B6" s="67"/>
      <c r="C6" s="144" t="s">
        <v>28</v>
      </c>
      <c r="D6" s="139" t="s">
        <v>43</v>
      </c>
      <c r="E6" s="141" t="s">
        <v>29</v>
      </c>
      <c r="F6" s="61"/>
    </row>
    <row r="7" spans="1:7" x14ac:dyDescent="0.5">
      <c r="A7" s="61"/>
      <c r="B7" s="68" t="s">
        <v>21</v>
      </c>
      <c r="C7" s="230">
        <v>0.08</v>
      </c>
      <c r="D7" s="148">
        <v>95</v>
      </c>
      <c r="E7" s="375">
        <f>$C$36</f>
        <v>150.06249999999997</v>
      </c>
      <c r="F7" s="61"/>
    </row>
    <row r="8" spans="1:7" ht="24" thickBot="1" x14ac:dyDescent="0.55000000000000004">
      <c r="A8" s="61"/>
      <c r="B8" s="68"/>
      <c r="C8" s="150"/>
      <c r="D8" s="149">
        <v>99</v>
      </c>
      <c r="E8" s="374">
        <f>$D$36</f>
        <v>259.21000000000004</v>
      </c>
      <c r="F8" s="61"/>
    </row>
    <row r="9" spans="1:7" ht="10.5" customHeight="1" thickBot="1" x14ac:dyDescent="0.55000000000000004">
      <c r="A9" s="61"/>
      <c r="B9" s="69"/>
      <c r="C9" s="70"/>
      <c r="D9" s="70"/>
      <c r="E9" s="71"/>
      <c r="F9" s="61"/>
    </row>
    <row r="10" spans="1:7" ht="13.5" customHeight="1" x14ac:dyDescent="0.5">
      <c r="A10" s="61"/>
      <c r="B10" s="61"/>
      <c r="C10" s="61"/>
      <c r="D10" s="61"/>
      <c r="E10" s="61"/>
      <c r="F10" s="61"/>
    </row>
    <row r="11" spans="1:7" ht="114.75" customHeight="1" x14ac:dyDescent="0.5">
      <c r="A11" s="61"/>
      <c r="B11" s="322" t="s">
        <v>115</v>
      </c>
      <c r="C11" s="322"/>
      <c r="D11" s="322"/>
      <c r="E11" s="322"/>
      <c r="F11" s="61"/>
    </row>
    <row r="12" spans="1:7" x14ac:dyDescent="0.5">
      <c r="A12" s="61"/>
      <c r="B12" s="151" t="s">
        <v>34</v>
      </c>
      <c r="C12" s="61"/>
      <c r="D12" s="61"/>
      <c r="E12" s="61"/>
      <c r="F12" s="61"/>
    </row>
    <row r="13" spans="1:7" ht="50.25" customHeight="1" x14ac:dyDescent="0.5">
      <c r="A13" s="61"/>
      <c r="B13" s="329" t="s">
        <v>44</v>
      </c>
      <c r="C13" s="329"/>
      <c r="D13" s="329"/>
      <c r="E13" s="329"/>
      <c r="F13" s="61"/>
    </row>
    <row r="14" spans="1:7" x14ac:dyDescent="0.5">
      <c r="A14" s="61"/>
      <c r="B14" s="152" t="s">
        <v>31</v>
      </c>
      <c r="C14" s="61"/>
      <c r="D14" s="61"/>
      <c r="E14" s="61"/>
      <c r="F14" s="61"/>
    </row>
    <row r="15" spans="1:7" x14ac:dyDescent="0.5">
      <c r="A15" s="61"/>
      <c r="B15" s="152"/>
      <c r="C15" s="61"/>
      <c r="D15" s="61"/>
      <c r="E15" s="61"/>
      <c r="F15" s="61"/>
    </row>
    <row r="16" spans="1:7" x14ac:dyDescent="0.5">
      <c r="A16" s="61"/>
      <c r="B16" s="152"/>
      <c r="C16" s="61"/>
      <c r="D16" s="61"/>
      <c r="E16" s="61"/>
      <c r="F16" s="61"/>
    </row>
    <row r="17" spans="1:6" x14ac:dyDescent="0.5">
      <c r="A17" s="61"/>
      <c r="B17" s="331" t="s">
        <v>35</v>
      </c>
      <c r="C17" s="331"/>
      <c r="D17" s="331"/>
      <c r="E17" s="331"/>
      <c r="F17" s="61"/>
    </row>
    <row r="18" spans="1:6" x14ac:dyDescent="0.5">
      <c r="A18" s="61"/>
      <c r="B18" s="152"/>
      <c r="C18" s="61"/>
      <c r="D18" s="61"/>
      <c r="E18" s="61"/>
      <c r="F18" s="61"/>
    </row>
    <row r="19" spans="1:6" x14ac:dyDescent="0.5">
      <c r="A19" s="61"/>
      <c r="B19" s="152"/>
      <c r="C19" s="61"/>
      <c r="D19" s="61"/>
      <c r="E19" s="61"/>
      <c r="F19" s="61"/>
    </row>
    <row r="20" spans="1:6" x14ac:dyDescent="0.5">
      <c r="A20" s="61"/>
      <c r="B20" s="152"/>
      <c r="C20" s="61"/>
      <c r="D20" s="61"/>
      <c r="E20" s="61"/>
      <c r="F20" s="61"/>
    </row>
    <row r="21" spans="1:6" ht="45.75" customHeight="1" x14ac:dyDescent="0.5">
      <c r="A21" s="61"/>
      <c r="B21" s="329" t="s">
        <v>204</v>
      </c>
      <c r="C21" s="329"/>
      <c r="D21" s="329"/>
      <c r="E21" s="329"/>
      <c r="F21" s="61"/>
    </row>
    <row r="22" spans="1:6" x14ac:dyDescent="0.5">
      <c r="A22" s="61"/>
      <c r="B22" s="329"/>
      <c r="C22" s="329"/>
      <c r="D22" s="329"/>
      <c r="E22" s="329"/>
      <c r="F22" s="61"/>
    </row>
    <row r="23" spans="1:6" x14ac:dyDescent="0.5">
      <c r="A23" s="1"/>
      <c r="B23" s="247"/>
      <c r="C23" s="1"/>
      <c r="D23" s="1"/>
      <c r="E23" s="1"/>
      <c r="F23" s="1"/>
    </row>
    <row r="24" spans="1:6" ht="24" thickBot="1" x14ac:dyDescent="0.55000000000000004">
      <c r="A24" s="1"/>
      <c r="B24" s="247" t="s">
        <v>33</v>
      </c>
      <c r="C24" s="1"/>
      <c r="D24" s="1"/>
      <c r="E24" s="1"/>
      <c r="F24" s="1"/>
    </row>
    <row r="25" spans="1:6" ht="45" customHeight="1" thickBot="1" x14ac:dyDescent="0.55000000000000004">
      <c r="A25" s="1"/>
      <c r="B25" s="56" t="s">
        <v>28</v>
      </c>
      <c r="C25" s="57" t="s">
        <v>107</v>
      </c>
      <c r="D25" s="57" t="s">
        <v>108</v>
      </c>
      <c r="E25" s="1"/>
      <c r="F25" s="1"/>
    </row>
    <row r="26" spans="1:6" ht="24" thickBot="1" x14ac:dyDescent="0.55000000000000004">
      <c r="A26" s="1"/>
      <c r="B26" s="39">
        <v>0.01</v>
      </c>
      <c r="C26" s="84">
        <f>(1.96)^2*0.25/(B26)^2</f>
        <v>9603.9999999999982</v>
      </c>
      <c r="D26" s="84">
        <f>(2.576)^2*0.25/(B26)^2</f>
        <v>16589.440000000002</v>
      </c>
      <c r="E26" s="1"/>
      <c r="F26" s="1"/>
    </row>
    <row r="27" spans="1:6" ht="24" thickBot="1" x14ac:dyDescent="0.55000000000000004">
      <c r="A27" s="1"/>
      <c r="B27" s="39">
        <v>0.02</v>
      </c>
      <c r="C27" s="84">
        <f>(1.96)^2*0.25/(B27)^2</f>
        <v>2400.9999999999995</v>
      </c>
      <c r="D27" s="84">
        <f t="shared" ref="D27:D35" si="0">(2.576)^2*0.25/(B27)^2</f>
        <v>4147.3600000000006</v>
      </c>
      <c r="E27" s="1"/>
      <c r="F27" s="1"/>
    </row>
    <row r="28" spans="1:6" ht="25.5" customHeight="1" thickBot="1" x14ac:dyDescent="0.55000000000000004">
      <c r="A28" s="1"/>
      <c r="B28" s="39">
        <v>0.03</v>
      </c>
      <c r="C28" s="84">
        <f t="shared" ref="C28:C35" si="1">(1.96)^2*0.25/(B28)^2</f>
        <v>1067.1111111111111</v>
      </c>
      <c r="D28" s="84">
        <f t="shared" si="0"/>
        <v>1843.2711111111114</v>
      </c>
      <c r="E28" s="1"/>
      <c r="F28" s="1"/>
    </row>
    <row r="29" spans="1:6" ht="24" thickBot="1" x14ac:dyDescent="0.55000000000000004">
      <c r="A29" s="1"/>
      <c r="B29" s="39">
        <v>0.04</v>
      </c>
      <c r="C29" s="84">
        <f t="shared" si="1"/>
        <v>600.24999999999989</v>
      </c>
      <c r="D29" s="84">
        <f t="shared" si="0"/>
        <v>1036.8400000000001</v>
      </c>
      <c r="E29" s="1"/>
      <c r="F29" s="1"/>
    </row>
    <row r="30" spans="1:6" ht="24" thickBot="1" x14ac:dyDescent="0.55000000000000004">
      <c r="A30" s="1"/>
      <c r="B30" s="39">
        <v>0.05</v>
      </c>
      <c r="C30" s="84">
        <f t="shared" si="1"/>
        <v>384.15999999999991</v>
      </c>
      <c r="D30" s="84">
        <f t="shared" si="0"/>
        <v>663.57759999999996</v>
      </c>
      <c r="E30" s="1"/>
      <c r="F30" s="1"/>
    </row>
    <row r="31" spans="1:6" ht="24" thickBot="1" x14ac:dyDescent="0.55000000000000004">
      <c r="A31" s="1"/>
      <c r="B31" s="39">
        <v>0.06</v>
      </c>
      <c r="C31" s="84">
        <f t="shared" si="1"/>
        <v>266.77777777777777</v>
      </c>
      <c r="D31" s="84">
        <f t="shared" si="0"/>
        <v>460.81777777777785</v>
      </c>
      <c r="E31" s="1"/>
      <c r="F31" s="1"/>
    </row>
    <row r="32" spans="1:6" ht="24" thickBot="1" x14ac:dyDescent="0.55000000000000004">
      <c r="A32" s="1"/>
      <c r="B32" s="39">
        <v>7.0000000000000007E-2</v>
      </c>
      <c r="C32" s="84">
        <f t="shared" si="1"/>
        <v>195.99999999999994</v>
      </c>
      <c r="D32" s="84">
        <f t="shared" si="0"/>
        <v>338.56</v>
      </c>
      <c r="E32" s="1"/>
      <c r="F32" s="1"/>
    </row>
    <row r="33" spans="1:6" ht="24" thickBot="1" x14ac:dyDescent="0.55000000000000004">
      <c r="A33" s="1"/>
      <c r="B33" s="39">
        <v>0.08</v>
      </c>
      <c r="C33" s="84">
        <f t="shared" si="1"/>
        <v>150.06249999999997</v>
      </c>
      <c r="D33" s="84">
        <f t="shared" si="0"/>
        <v>259.21000000000004</v>
      </c>
      <c r="E33" s="1"/>
      <c r="F33" s="1"/>
    </row>
    <row r="34" spans="1:6" ht="24" thickBot="1" x14ac:dyDescent="0.55000000000000004">
      <c r="A34" s="1"/>
      <c r="B34" s="39">
        <v>0.09</v>
      </c>
      <c r="C34" s="84">
        <f t="shared" si="1"/>
        <v>118.5679012345679</v>
      </c>
      <c r="D34" s="84">
        <f t="shared" si="0"/>
        <v>204.80790123456794</v>
      </c>
      <c r="E34" s="1"/>
      <c r="F34" s="1"/>
    </row>
    <row r="35" spans="1:6" ht="24" thickBot="1" x14ac:dyDescent="0.55000000000000004">
      <c r="A35" s="1"/>
      <c r="B35" s="282">
        <v>0.1</v>
      </c>
      <c r="C35" s="256">
        <f t="shared" si="1"/>
        <v>96.039999999999978</v>
      </c>
      <c r="D35" s="256">
        <f t="shared" si="0"/>
        <v>165.89439999999999</v>
      </c>
      <c r="E35" s="1"/>
      <c r="F35" s="1"/>
    </row>
    <row r="36" spans="1:6" s="264" customFormat="1" hidden="1" x14ac:dyDescent="0.5">
      <c r="B36" s="264" t="s">
        <v>29</v>
      </c>
      <c r="C36" s="264">
        <f>VLOOKUP(C7,B26:C35,2)</f>
        <v>150.06249999999997</v>
      </c>
      <c r="D36" s="264">
        <f>VLOOKUP(C7,B26:D35,3)</f>
        <v>259.21000000000004</v>
      </c>
    </row>
    <row r="37" spans="1:6" x14ac:dyDescent="0.5">
      <c r="A37" s="1"/>
      <c r="B37" s="1"/>
      <c r="C37" s="1"/>
      <c r="D37" s="1"/>
      <c r="E37" s="1"/>
      <c r="F37" s="1"/>
    </row>
  </sheetData>
  <sheetProtection password="F9E0" sheet="1" objects="1" scenarios="1"/>
  <mergeCells count="7">
    <mergeCell ref="B21:E21"/>
    <mergeCell ref="B22:E22"/>
    <mergeCell ref="B2:E2"/>
    <mergeCell ref="B4:E4"/>
    <mergeCell ref="B13:E13"/>
    <mergeCell ref="B17:E17"/>
    <mergeCell ref="B11:E11"/>
  </mergeCells>
  <dataValidations count="2">
    <dataValidation type="decimal" allowBlank="1" showErrorMessage="1" errorTitle="คำเตือน" error="ให้กรอกข้อมูล 0.01 - 0.10 เท่านั้นครับ" sqref="C7">
      <formula1>0.01</formula1>
      <formula2>0.1</formula2>
    </dataValidation>
    <dataValidation type="whole" allowBlank="1" showErrorMessage="1" errorTitle="คำเตือน" error="พิมพ์ตัวเลข 95 หรือ 99 เท่านั้นครับ" sqref="C8">
      <formula1>95</formula1>
      <formula2>99</formula2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>
              <from>
                <xdr:col>1</xdr:col>
                <xdr:colOff>228600</xdr:colOff>
                <xdr:row>13</xdr:row>
                <xdr:rowOff>66675</xdr:rowOff>
              </from>
              <to>
                <xdr:col>3</xdr:col>
                <xdr:colOff>847725</xdr:colOff>
                <xdr:row>18</xdr:row>
                <xdr:rowOff>200025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7" r:id="rId6">
          <objectPr defaultSize="0" autoPict="0" r:id="rId7">
            <anchor moveWithCells="1">
              <from>
                <xdr:col>3</xdr:col>
                <xdr:colOff>371475</xdr:colOff>
                <xdr:row>12</xdr:row>
                <xdr:rowOff>0</xdr:rowOff>
              </from>
              <to>
                <xdr:col>3</xdr:col>
                <xdr:colOff>1143000</xdr:colOff>
                <xdr:row>12</xdr:row>
                <xdr:rowOff>523875</xdr:rowOff>
              </to>
            </anchor>
          </objectPr>
        </oleObject>
      </mc:Choice>
      <mc:Fallback>
        <oleObject progId="Equation.3" shapeId="6147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workbookViewId="0">
      <selection activeCell="C7" sqref="C7"/>
    </sheetView>
  </sheetViews>
  <sheetFormatPr defaultRowHeight="23.25" x14ac:dyDescent="0.5"/>
  <cols>
    <col min="1" max="1" width="2.7109375" customWidth="1"/>
    <col min="2" max="3" width="17.7109375" customWidth="1"/>
    <col min="4" max="4" width="20.28515625" customWidth="1"/>
    <col min="5" max="5" width="32.140625" customWidth="1"/>
    <col min="6" max="6" width="2.7109375" customWidth="1"/>
    <col min="7" max="7" width="8.85546875" customWidth="1"/>
    <col min="8" max="8" width="3.140625" customWidth="1"/>
  </cols>
  <sheetData>
    <row r="1" spans="1:7" ht="12" customHeight="1" x14ac:dyDescent="0.5">
      <c r="A1" s="43"/>
      <c r="B1" s="43"/>
      <c r="C1" s="43"/>
      <c r="D1" s="43"/>
      <c r="E1" s="43"/>
      <c r="F1" s="43"/>
    </row>
    <row r="2" spans="1:7" ht="57" customHeight="1" x14ac:dyDescent="0.6">
      <c r="A2" s="43"/>
      <c r="B2" s="334" t="s">
        <v>129</v>
      </c>
      <c r="C2" s="335"/>
      <c r="D2" s="335"/>
      <c r="E2" s="335"/>
      <c r="F2" s="72"/>
      <c r="G2" s="42"/>
    </row>
    <row r="3" spans="1:7" ht="7.5" customHeight="1" x14ac:dyDescent="0.5">
      <c r="A3" s="43"/>
      <c r="B3" s="43"/>
      <c r="C3" s="43"/>
      <c r="D3" s="43"/>
      <c r="E3" s="43"/>
      <c r="F3" s="43"/>
    </row>
    <row r="4" spans="1:7" ht="50.25" customHeight="1" thickBot="1" x14ac:dyDescent="0.55000000000000004">
      <c r="A4" s="43"/>
      <c r="B4" s="336" t="s">
        <v>127</v>
      </c>
      <c r="C4" s="337"/>
      <c r="D4" s="337"/>
      <c r="E4" s="337"/>
      <c r="F4" s="73"/>
      <c r="G4" s="41"/>
    </row>
    <row r="5" spans="1:7" ht="12.75" customHeight="1" thickBot="1" x14ac:dyDescent="0.55000000000000004">
      <c r="A5" s="43"/>
      <c r="B5" s="74"/>
      <c r="C5" s="75"/>
      <c r="D5" s="75"/>
      <c r="E5" s="76"/>
      <c r="F5" s="43"/>
    </row>
    <row r="6" spans="1:7" ht="36.75" customHeight="1" thickBot="1" x14ac:dyDescent="0.55000000000000004">
      <c r="A6" s="43"/>
      <c r="B6" s="77"/>
      <c r="C6" s="87" t="s">
        <v>120</v>
      </c>
      <c r="D6" s="139" t="s">
        <v>112</v>
      </c>
      <c r="E6" s="141" t="s">
        <v>29</v>
      </c>
      <c r="F6" s="43"/>
    </row>
    <row r="7" spans="1:7" ht="24" thickBot="1" x14ac:dyDescent="0.55000000000000004">
      <c r="A7" s="43"/>
      <c r="B7" s="78" t="s">
        <v>21</v>
      </c>
      <c r="C7" s="227">
        <v>1000</v>
      </c>
      <c r="D7" s="155">
        <v>95</v>
      </c>
      <c r="E7" s="376">
        <f t="shared" ref="E7:E11" si="0">C25</f>
        <v>285.71428571428532</v>
      </c>
      <c r="F7" s="43"/>
    </row>
    <row r="8" spans="1:7" x14ac:dyDescent="0.5">
      <c r="A8" s="43"/>
      <c r="B8" s="78"/>
      <c r="C8" s="43"/>
      <c r="D8" s="156">
        <v>96</v>
      </c>
      <c r="E8" s="367">
        <f t="shared" si="0"/>
        <v>384.61538461538413</v>
      </c>
      <c r="F8" s="43"/>
    </row>
    <row r="9" spans="1:7" x14ac:dyDescent="0.5">
      <c r="A9" s="43"/>
      <c r="B9" s="78"/>
      <c r="C9" s="43"/>
      <c r="D9" s="157">
        <v>97</v>
      </c>
      <c r="E9" s="377">
        <f t="shared" si="0"/>
        <v>526.31578947368371</v>
      </c>
      <c r="F9" s="43"/>
    </row>
    <row r="10" spans="1:7" x14ac:dyDescent="0.5">
      <c r="A10" s="43"/>
      <c r="B10" s="78"/>
      <c r="C10" s="43"/>
      <c r="D10" s="158">
        <v>98</v>
      </c>
      <c r="E10" s="378">
        <f t="shared" si="0"/>
        <v>714.28571428571388</v>
      </c>
      <c r="F10" s="43"/>
    </row>
    <row r="11" spans="1:7" ht="24" thickBot="1" x14ac:dyDescent="0.55000000000000004">
      <c r="A11" s="43"/>
      <c r="B11" s="78"/>
      <c r="C11" s="43"/>
      <c r="D11" s="159">
        <v>99</v>
      </c>
      <c r="E11" s="379">
        <f t="shared" si="0"/>
        <v>909.09090909090901</v>
      </c>
      <c r="F11" s="43"/>
    </row>
    <row r="12" spans="1:7" ht="10.5" customHeight="1" thickBot="1" x14ac:dyDescent="0.55000000000000004">
      <c r="A12" s="43"/>
      <c r="B12" s="79"/>
      <c r="C12" s="80"/>
      <c r="D12" s="80"/>
      <c r="E12" s="81"/>
      <c r="F12" s="43"/>
    </row>
    <row r="13" spans="1:7" ht="13.5" customHeight="1" x14ac:dyDescent="0.5">
      <c r="A13" s="43"/>
      <c r="B13" s="43"/>
      <c r="C13" s="43"/>
      <c r="D13" s="43"/>
      <c r="E13" s="43"/>
      <c r="F13" s="43"/>
    </row>
    <row r="14" spans="1:7" ht="43.5" customHeight="1" x14ac:dyDescent="0.5">
      <c r="A14" s="43"/>
      <c r="B14" s="338" t="s">
        <v>116</v>
      </c>
      <c r="C14" s="338"/>
      <c r="D14" s="338"/>
      <c r="E14" s="338"/>
      <c r="F14" s="43"/>
    </row>
    <row r="15" spans="1:7" x14ac:dyDescent="0.5">
      <c r="A15" s="43"/>
      <c r="B15" s="82"/>
      <c r="C15" s="43"/>
      <c r="D15" s="43"/>
      <c r="E15" s="43"/>
      <c r="F15" s="43"/>
    </row>
    <row r="16" spans="1:7" x14ac:dyDescent="0.5">
      <c r="A16" s="43"/>
      <c r="B16" s="82"/>
      <c r="C16" s="43"/>
      <c r="D16" s="43"/>
      <c r="E16" s="43"/>
      <c r="F16" s="43"/>
    </row>
    <row r="17" spans="1:6" x14ac:dyDescent="0.5">
      <c r="A17" s="43"/>
      <c r="B17" s="43"/>
      <c r="C17" s="43"/>
      <c r="D17" s="43"/>
      <c r="E17" s="43"/>
      <c r="F17" s="43"/>
    </row>
    <row r="18" spans="1:6" x14ac:dyDescent="0.5">
      <c r="A18" s="43"/>
      <c r="B18" s="43" t="s">
        <v>59</v>
      </c>
      <c r="C18" s="43"/>
      <c r="D18" s="43"/>
      <c r="E18" s="43"/>
      <c r="F18" s="43"/>
    </row>
    <row r="19" spans="1:6" x14ac:dyDescent="0.5">
      <c r="A19" s="43"/>
      <c r="B19" s="43" t="s">
        <v>119</v>
      </c>
      <c r="C19" s="43"/>
      <c r="D19" s="43"/>
      <c r="E19" s="43"/>
      <c r="F19" s="43"/>
    </row>
    <row r="20" spans="1:6" x14ac:dyDescent="0.5">
      <c r="A20" s="43"/>
      <c r="B20" s="43" t="s">
        <v>118</v>
      </c>
      <c r="C20" s="43"/>
      <c r="D20" s="43"/>
      <c r="E20" s="43"/>
      <c r="F20" s="43"/>
    </row>
    <row r="21" spans="1:6" x14ac:dyDescent="0.5">
      <c r="A21" s="43"/>
      <c r="B21" s="116"/>
      <c r="C21" s="43"/>
      <c r="D21" s="43"/>
      <c r="E21" s="43"/>
      <c r="F21" s="43"/>
    </row>
    <row r="22" spans="1:6" ht="47.25" customHeight="1" x14ac:dyDescent="0.5">
      <c r="A22" s="43"/>
      <c r="B22" s="333" t="s">
        <v>205</v>
      </c>
      <c r="C22" s="333"/>
      <c r="D22" s="333"/>
      <c r="E22" s="333"/>
      <c r="F22" s="43"/>
    </row>
    <row r="23" spans="1:6" x14ac:dyDescent="0.5">
      <c r="A23" s="43"/>
      <c r="B23" s="116"/>
      <c r="C23" s="43"/>
      <c r="D23" s="43"/>
      <c r="E23" s="43"/>
      <c r="F23" s="43"/>
    </row>
    <row r="24" spans="1:6" s="264" customFormat="1" hidden="1" x14ac:dyDescent="0.5">
      <c r="B24" s="332" t="s">
        <v>126</v>
      </c>
      <c r="C24" s="332"/>
      <c r="D24" s="332"/>
      <c r="E24" s="332"/>
    </row>
    <row r="25" spans="1:6" s="264" customFormat="1" hidden="1" x14ac:dyDescent="0.5">
      <c r="B25" s="277" t="s">
        <v>121</v>
      </c>
      <c r="C25" s="264">
        <f>C$7/(1+C$7*(1-D7/100)^2)</f>
        <v>285.71428571428532</v>
      </c>
    </row>
    <row r="26" spans="1:6" s="264" customFormat="1" hidden="1" x14ac:dyDescent="0.5">
      <c r="B26" s="277" t="s">
        <v>122</v>
      </c>
      <c r="C26" s="264">
        <f t="shared" ref="C26:C29" si="1">C$7/(1+C$7*(1-D8/100)^2)</f>
        <v>384.61538461538413</v>
      </c>
    </row>
    <row r="27" spans="1:6" s="264" customFormat="1" hidden="1" x14ac:dyDescent="0.5">
      <c r="B27" s="277" t="s">
        <v>123</v>
      </c>
      <c r="C27" s="264">
        <f t="shared" si="1"/>
        <v>526.31578947368371</v>
      </c>
    </row>
    <row r="28" spans="1:6" s="264" customFormat="1" hidden="1" x14ac:dyDescent="0.5">
      <c r="B28" s="277" t="s">
        <v>124</v>
      </c>
      <c r="C28" s="264">
        <f t="shared" si="1"/>
        <v>714.28571428571388</v>
      </c>
    </row>
    <row r="29" spans="1:6" s="264" customFormat="1" hidden="1" x14ac:dyDescent="0.5">
      <c r="B29" s="277" t="s">
        <v>125</v>
      </c>
      <c r="C29" s="264">
        <f t="shared" si="1"/>
        <v>909.09090909090901</v>
      </c>
    </row>
    <row r="30" spans="1:6" x14ac:dyDescent="0.5">
      <c r="A30" s="1"/>
      <c r="B30" s="247"/>
      <c r="C30" s="1"/>
      <c r="D30" s="1"/>
      <c r="E30" s="1"/>
      <c r="F30" s="1"/>
    </row>
    <row r="31" spans="1:6" x14ac:dyDescent="0.5">
      <c r="A31" s="1"/>
      <c r="B31" s="247"/>
      <c r="C31" s="1"/>
      <c r="D31" s="119" t="s">
        <v>29</v>
      </c>
      <c r="E31" s="1" t="str">
        <f>IF(C7=95,VLOOKUP(D7,B34:C43,2),IF(C7=99,VLOOKUP(D7,D34:E43,2),""))</f>
        <v/>
      </c>
      <c r="F31" s="1"/>
    </row>
    <row r="32" spans="1:6" ht="24" thickBot="1" x14ac:dyDescent="0.55000000000000004">
      <c r="A32" s="1"/>
      <c r="B32" s="247" t="s">
        <v>33</v>
      </c>
      <c r="C32" s="1"/>
      <c r="D32" s="1"/>
      <c r="E32" s="1"/>
      <c r="F32" s="1"/>
    </row>
    <row r="33" spans="1:6" ht="45" customHeight="1" thickBot="1" x14ac:dyDescent="0.55000000000000004">
      <c r="A33" s="1"/>
      <c r="B33" s="56" t="s">
        <v>28</v>
      </c>
      <c r="C33" s="57" t="s">
        <v>29</v>
      </c>
      <c r="D33" s="56" t="s">
        <v>28</v>
      </c>
      <c r="E33" s="57" t="s">
        <v>29</v>
      </c>
      <c r="F33" s="1"/>
    </row>
    <row r="34" spans="1:6" ht="24" thickBot="1" x14ac:dyDescent="0.55000000000000004">
      <c r="A34" s="1"/>
      <c r="B34" s="39">
        <v>0.01</v>
      </c>
      <c r="C34" s="84">
        <f>(1.96)^2*0.25/(B34)^2</f>
        <v>9603.9999999999982</v>
      </c>
      <c r="D34" s="39">
        <v>0.01</v>
      </c>
      <c r="E34" s="84">
        <f>(2.576)^2*0.25/(D34)^2</f>
        <v>16589.440000000002</v>
      </c>
      <c r="F34" s="1"/>
    </row>
    <row r="35" spans="1:6" ht="24" thickBot="1" x14ac:dyDescent="0.55000000000000004">
      <c r="A35" s="1"/>
      <c r="B35" s="39">
        <v>0.02</v>
      </c>
      <c r="C35" s="84">
        <f>(1.96)^2*0.25/(B35)^2</f>
        <v>2400.9999999999995</v>
      </c>
      <c r="D35" s="39">
        <v>0.02</v>
      </c>
      <c r="E35" s="84">
        <f>(2.576)^2*0.25/(D35)^2</f>
        <v>4147.3600000000006</v>
      </c>
      <c r="F35" s="1"/>
    </row>
    <row r="36" spans="1:6" ht="25.5" customHeight="1" thickBot="1" x14ac:dyDescent="0.55000000000000004">
      <c r="A36" s="1"/>
      <c r="B36" s="39">
        <v>0.03</v>
      </c>
      <c r="C36" s="84">
        <f t="shared" ref="C36:C43" si="2">(1.96)^2*0.25/(B36)^2</f>
        <v>1067.1111111111111</v>
      </c>
      <c r="D36" s="39">
        <v>0.03</v>
      </c>
      <c r="E36" s="84">
        <f t="shared" ref="E36:E43" si="3">(2.576)^2*0.25/(D36)^2</f>
        <v>1843.2711111111114</v>
      </c>
      <c r="F36" s="1"/>
    </row>
    <row r="37" spans="1:6" ht="24" thickBot="1" x14ac:dyDescent="0.55000000000000004">
      <c r="A37" s="1"/>
      <c r="B37" s="39">
        <v>0.04</v>
      </c>
      <c r="C37" s="84">
        <f t="shared" si="2"/>
        <v>600.24999999999989</v>
      </c>
      <c r="D37" s="39">
        <v>0.04</v>
      </c>
      <c r="E37" s="84">
        <f t="shared" si="3"/>
        <v>1036.8400000000001</v>
      </c>
      <c r="F37" s="1"/>
    </row>
    <row r="38" spans="1:6" ht="24" thickBot="1" x14ac:dyDescent="0.55000000000000004">
      <c r="A38" s="1"/>
      <c r="B38" s="39">
        <v>0.05</v>
      </c>
      <c r="C38" s="84">
        <f t="shared" si="2"/>
        <v>384.15999999999991</v>
      </c>
      <c r="D38" s="39">
        <v>0.05</v>
      </c>
      <c r="E38" s="84">
        <f t="shared" si="3"/>
        <v>663.57759999999996</v>
      </c>
      <c r="F38" s="1"/>
    </row>
    <row r="39" spans="1:6" ht="24" thickBot="1" x14ac:dyDescent="0.55000000000000004">
      <c r="A39" s="1"/>
      <c r="B39" s="39">
        <v>0.06</v>
      </c>
      <c r="C39" s="84">
        <f t="shared" si="2"/>
        <v>266.77777777777777</v>
      </c>
      <c r="D39" s="39">
        <v>0.06</v>
      </c>
      <c r="E39" s="84">
        <f t="shared" si="3"/>
        <v>460.81777777777785</v>
      </c>
      <c r="F39" s="1"/>
    </row>
    <row r="40" spans="1:6" ht="24" thickBot="1" x14ac:dyDescent="0.55000000000000004">
      <c r="A40" s="1"/>
      <c r="B40" s="39">
        <v>7.0000000000000007E-2</v>
      </c>
      <c r="C40" s="84">
        <f t="shared" si="2"/>
        <v>195.99999999999994</v>
      </c>
      <c r="D40" s="39">
        <v>7.0000000000000007E-2</v>
      </c>
      <c r="E40" s="84">
        <f t="shared" si="3"/>
        <v>338.56</v>
      </c>
      <c r="F40" s="1"/>
    </row>
    <row r="41" spans="1:6" ht="24" thickBot="1" x14ac:dyDescent="0.55000000000000004">
      <c r="A41" s="1"/>
      <c r="B41" s="39">
        <v>0.08</v>
      </c>
      <c r="C41" s="84">
        <f t="shared" si="2"/>
        <v>150.06249999999997</v>
      </c>
      <c r="D41" s="39">
        <v>0.08</v>
      </c>
      <c r="E41" s="84">
        <f t="shared" si="3"/>
        <v>259.21000000000004</v>
      </c>
      <c r="F41" s="1"/>
    </row>
    <row r="42" spans="1:6" ht="24" thickBot="1" x14ac:dyDescent="0.55000000000000004">
      <c r="A42" s="1"/>
      <c r="B42" s="39">
        <v>0.09</v>
      </c>
      <c r="C42" s="84">
        <f t="shared" si="2"/>
        <v>118.5679012345679</v>
      </c>
      <c r="D42" s="39">
        <v>0.09</v>
      </c>
      <c r="E42" s="84">
        <f t="shared" si="3"/>
        <v>204.80790123456794</v>
      </c>
      <c r="F42" s="1"/>
    </row>
    <row r="43" spans="1:6" ht="24" thickBot="1" x14ac:dyDescent="0.55000000000000004">
      <c r="A43" s="1"/>
      <c r="B43" s="60">
        <v>0.1</v>
      </c>
      <c r="C43" s="84">
        <f t="shared" si="2"/>
        <v>96.039999999999978</v>
      </c>
      <c r="D43" s="60">
        <v>0.1</v>
      </c>
      <c r="E43" s="84">
        <f t="shared" si="3"/>
        <v>165.89439999999999</v>
      </c>
      <c r="F43" s="1"/>
    </row>
    <row r="44" spans="1:6" x14ac:dyDescent="0.5">
      <c r="A44" s="1"/>
      <c r="B44" s="1"/>
      <c r="C44" s="1"/>
      <c r="D44" s="1"/>
      <c r="E44" s="1"/>
      <c r="F44" s="1"/>
    </row>
  </sheetData>
  <sheetProtection password="F9E0" sheet="1" objects="1" scenarios="1"/>
  <mergeCells count="5">
    <mergeCell ref="B24:E24"/>
    <mergeCell ref="B22:E22"/>
    <mergeCell ref="B2:E2"/>
    <mergeCell ref="B4:E4"/>
    <mergeCell ref="B14:E14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243" r:id="rId4">
          <objectPr defaultSize="0" autoPict="0" r:id="rId5">
            <anchor moveWithCells="1">
              <from>
                <xdr:col>2</xdr:col>
                <xdr:colOff>495300</xdr:colOff>
                <xdr:row>14</xdr:row>
                <xdr:rowOff>200025</xdr:rowOff>
              </from>
              <to>
                <xdr:col>3</xdr:col>
                <xdr:colOff>600075</xdr:colOff>
                <xdr:row>16</xdr:row>
                <xdr:rowOff>161925</xdr:rowOff>
              </to>
            </anchor>
          </objectPr>
        </oleObject>
      </mc:Choice>
      <mc:Fallback>
        <oleObject progId="Equation.3" shapeId="1024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27"/>
  <sheetViews>
    <sheetView showGridLines="0" workbookViewId="0">
      <selection activeCell="C7" sqref="C7"/>
    </sheetView>
  </sheetViews>
  <sheetFormatPr defaultRowHeight="23.25" x14ac:dyDescent="0.5"/>
  <cols>
    <col min="1" max="1" width="2.7109375" customWidth="1"/>
    <col min="2" max="4" width="17.7109375" customWidth="1"/>
    <col min="5" max="5" width="32.140625" customWidth="1"/>
    <col min="6" max="6" width="2.7109375" customWidth="1"/>
    <col min="7" max="7" width="8.85546875" customWidth="1"/>
    <col min="8" max="8" width="3.140625" customWidth="1"/>
  </cols>
  <sheetData>
    <row r="1" spans="1:7" ht="12" customHeight="1" x14ac:dyDescent="0.5">
      <c r="A1" s="43"/>
      <c r="B1" s="43"/>
      <c r="C1" s="43"/>
      <c r="D1" s="43"/>
      <c r="E1" s="43"/>
      <c r="F1" s="43"/>
    </row>
    <row r="2" spans="1:7" ht="84.75" customHeight="1" x14ac:dyDescent="0.6">
      <c r="A2" s="43"/>
      <c r="B2" s="334" t="s">
        <v>130</v>
      </c>
      <c r="C2" s="335"/>
      <c r="D2" s="335"/>
      <c r="E2" s="335"/>
      <c r="F2" s="72"/>
      <c r="G2" s="42"/>
    </row>
    <row r="3" spans="1:7" ht="7.5" customHeight="1" x14ac:dyDescent="0.5">
      <c r="A3" s="43"/>
      <c r="B3" s="43"/>
      <c r="C3" s="43"/>
      <c r="D3" s="43"/>
      <c r="E3" s="43"/>
      <c r="F3" s="43"/>
    </row>
    <row r="4" spans="1:7" ht="77.25" customHeight="1" thickBot="1" x14ac:dyDescent="0.55000000000000004">
      <c r="A4" s="43"/>
      <c r="B4" s="336" t="s">
        <v>207</v>
      </c>
      <c r="C4" s="337"/>
      <c r="D4" s="337"/>
      <c r="E4" s="337"/>
      <c r="F4" s="73"/>
      <c r="G4" s="41"/>
    </row>
    <row r="5" spans="1:7" ht="12.75" customHeight="1" thickBot="1" x14ac:dyDescent="0.55000000000000004">
      <c r="A5" s="43"/>
      <c r="B5" s="74"/>
      <c r="C5" s="75"/>
      <c r="D5" s="75"/>
      <c r="E5" s="76"/>
      <c r="F5" s="43"/>
    </row>
    <row r="6" spans="1:7" ht="45" customHeight="1" thickBot="1" x14ac:dyDescent="0.55000000000000004">
      <c r="A6" s="43"/>
      <c r="B6" s="77"/>
      <c r="C6" s="87" t="s">
        <v>131</v>
      </c>
      <c r="D6" s="139" t="s">
        <v>43</v>
      </c>
      <c r="E6" s="141" t="s">
        <v>29</v>
      </c>
      <c r="F6" s="43"/>
    </row>
    <row r="7" spans="1:7" x14ac:dyDescent="0.5">
      <c r="A7" s="43"/>
      <c r="B7" s="78" t="s">
        <v>21</v>
      </c>
      <c r="C7" s="231">
        <v>0.5</v>
      </c>
      <c r="D7" s="146">
        <v>95</v>
      </c>
      <c r="E7" s="380">
        <f t="shared" ref="E7:E8" si="0">C26</f>
        <v>384.15999999999929</v>
      </c>
      <c r="F7" s="43"/>
    </row>
    <row r="8" spans="1:7" ht="24" thickBot="1" x14ac:dyDescent="0.55000000000000004">
      <c r="A8" s="43"/>
      <c r="B8" s="78"/>
      <c r="C8" s="150"/>
      <c r="D8" s="147">
        <v>99</v>
      </c>
      <c r="E8" s="381">
        <f t="shared" si="0"/>
        <v>16640.999999999971</v>
      </c>
      <c r="F8" s="43"/>
    </row>
    <row r="9" spans="1:7" ht="10.5" customHeight="1" thickBot="1" x14ac:dyDescent="0.55000000000000004">
      <c r="A9" s="43"/>
      <c r="B9" s="79"/>
      <c r="C9" s="80"/>
      <c r="D9" s="80"/>
      <c r="E9" s="81"/>
      <c r="F9" s="43"/>
    </row>
    <row r="10" spans="1:7" ht="13.5" customHeight="1" x14ac:dyDescent="0.5">
      <c r="A10" s="43"/>
      <c r="B10" s="43"/>
      <c r="C10" s="43"/>
      <c r="D10" s="43"/>
      <c r="E10" s="43"/>
      <c r="F10" s="43"/>
    </row>
    <row r="11" spans="1:7" ht="49.5" customHeight="1" x14ac:dyDescent="0.5">
      <c r="A11" s="43"/>
      <c r="B11" s="338" t="s">
        <v>132</v>
      </c>
      <c r="C11" s="338"/>
      <c r="D11" s="338"/>
      <c r="E11" s="338"/>
      <c r="F11" s="43"/>
    </row>
    <row r="12" spans="1:7" x14ac:dyDescent="0.5">
      <c r="A12" s="43"/>
      <c r="B12" s="82"/>
      <c r="C12" s="43"/>
      <c r="D12" s="43"/>
      <c r="E12" s="43"/>
      <c r="F12" s="43"/>
    </row>
    <row r="13" spans="1:7" x14ac:dyDescent="0.5">
      <c r="A13" s="43"/>
      <c r="B13" s="82"/>
      <c r="C13" s="43"/>
      <c r="D13" s="43"/>
      <c r="E13" s="43"/>
      <c r="F13" s="43"/>
    </row>
    <row r="14" spans="1:7" x14ac:dyDescent="0.5">
      <c r="A14" s="43"/>
      <c r="B14" s="43"/>
      <c r="C14" s="43"/>
      <c r="D14" s="43"/>
      <c r="E14" s="43"/>
      <c r="F14" s="43"/>
    </row>
    <row r="15" spans="1:7" x14ac:dyDescent="0.5">
      <c r="A15" s="43"/>
      <c r="B15" s="43" t="s">
        <v>59</v>
      </c>
      <c r="C15" s="43"/>
      <c r="D15" s="43"/>
      <c r="E15" s="43"/>
      <c r="F15" s="43"/>
    </row>
    <row r="16" spans="1:7" x14ac:dyDescent="0.5">
      <c r="A16" s="43"/>
      <c r="B16" s="43" t="s">
        <v>60</v>
      </c>
      <c r="C16" s="43"/>
      <c r="D16" s="43"/>
      <c r="E16" s="43"/>
      <c r="F16" s="43"/>
    </row>
    <row r="17" spans="1:6" x14ac:dyDescent="0.5">
      <c r="A17" s="43"/>
      <c r="B17" s="43" t="s">
        <v>61</v>
      </c>
      <c r="C17" s="43"/>
      <c r="D17" s="43"/>
      <c r="E17" s="43"/>
      <c r="F17" s="43"/>
    </row>
    <row r="18" spans="1:6" x14ac:dyDescent="0.5">
      <c r="A18" s="43"/>
      <c r="B18" s="116" t="s">
        <v>62</v>
      </c>
      <c r="C18" s="43"/>
      <c r="D18" s="43"/>
      <c r="E18" s="43"/>
      <c r="F18" s="43"/>
    </row>
    <row r="19" spans="1:6" x14ac:dyDescent="0.5">
      <c r="A19" s="43"/>
      <c r="B19" s="116" t="s">
        <v>63</v>
      </c>
      <c r="C19" s="43"/>
      <c r="D19" s="43"/>
      <c r="E19" s="43"/>
      <c r="F19" s="43"/>
    </row>
    <row r="20" spans="1:6" x14ac:dyDescent="0.5">
      <c r="A20" s="43"/>
      <c r="B20" s="43" t="s">
        <v>117</v>
      </c>
      <c r="C20" s="43"/>
      <c r="D20" s="43"/>
      <c r="E20" s="43"/>
      <c r="F20" s="43"/>
    </row>
    <row r="21" spans="1:6" x14ac:dyDescent="0.5">
      <c r="A21" s="43"/>
      <c r="B21" s="83"/>
      <c r="C21" s="43"/>
      <c r="D21" s="43"/>
      <c r="E21" s="43"/>
      <c r="F21" s="43"/>
    </row>
    <row r="22" spans="1:6" ht="47.25" customHeight="1" x14ac:dyDescent="0.5">
      <c r="A22" s="43"/>
      <c r="B22" s="340" t="s">
        <v>206</v>
      </c>
      <c r="C22" s="340"/>
      <c r="D22" s="340"/>
      <c r="E22" s="340"/>
      <c r="F22" s="43"/>
    </row>
    <row r="23" spans="1:6" x14ac:dyDescent="0.5">
      <c r="A23" s="43"/>
      <c r="B23" s="83"/>
      <c r="C23" s="43"/>
      <c r="D23" s="43"/>
      <c r="E23" s="43"/>
      <c r="F23" s="43"/>
    </row>
    <row r="24" spans="1:6" x14ac:dyDescent="0.5">
      <c r="B24" s="38"/>
    </row>
    <row r="25" spans="1:6" s="263" customFormat="1" hidden="1" x14ac:dyDescent="0.5">
      <c r="B25" s="339" t="s">
        <v>35</v>
      </c>
      <c r="C25" s="339"/>
      <c r="D25" s="339"/>
      <c r="E25" s="339"/>
    </row>
    <row r="26" spans="1:6" s="263" customFormat="1" hidden="1" x14ac:dyDescent="0.5">
      <c r="B26" s="279" t="s">
        <v>121</v>
      </c>
      <c r="C26" s="263">
        <f>(C$7*(1-C$7)*(1.96)^2)/((1-D7/100)^2)</f>
        <v>384.15999999999929</v>
      </c>
    </row>
    <row r="27" spans="1:6" s="263" customFormat="1" hidden="1" x14ac:dyDescent="0.5">
      <c r="B27" s="279" t="s">
        <v>133</v>
      </c>
      <c r="C27" s="263">
        <f>(C$7*(1-C$7)*(2.58)^2)/((1-D8/100)^2)</f>
        <v>16640.999999999971</v>
      </c>
    </row>
  </sheetData>
  <sheetProtection password="F9E0" sheet="1" objects="1" scenarios="1"/>
  <mergeCells count="5">
    <mergeCell ref="B25:E25"/>
    <mergeCell ref="B22:E22"/>
    <mergeCell ref="B2:E2"/>
    <mergeCell ref="B4:E4"/>
    <mergeCell ref="B11:E11"/>
  </mergeCells>
  <dataValidations count="1">
    <dataValidation type="whole" allowBlank="1" showErrorMessage="1" errorTitle="คำเตือน" error="พิมพ์ตัวเลข 95 หรือ 99 เท่านั้นครับ" sqref="C8">
      <formula1>95</formula1>
      <formula2>99</formula2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2</xdr:col>
                <xdr:colOff>495300</xdr:colOff>
                <xdr:row>11</xdr:row>
                <xdr:rowOff>200025</xdr:rowOff>
              </from>
              <to>
                <xdr:col>3</xdr:col>
                <xdr:colOff>600075</xdr:colOff>
                <xdr:row>13</xdr:row>
                <xdr:rowOff>161925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showGridLines="0" workbookViewId="0">
      <selection activeCell="B2" sqref="B2:G2"/>
    </sheetView>
  </sheetViews>
  <sheetFormatPr defaultRowHeight="23.25" x14ac:dyDescent="0.5"/>
  <cols>
    <col min="1" max="1" width="3.140625" customWidth="1"/>
    <col min="7" max="7" width="38.5703125" customWidth="1"/>
    <col min="8" max="8" width="3.28515625" customWidth="1"/>
    <col min="12" max="12" width="9.140625" style="264" hidden="1" customWidth="1"/>
  </cols>
  <sheetData>
    <row r="1" spans="1:12" ht="12.75" customHeight="1" x14ac:dyDescent="0.5">
      <c r="A1" s="61" t="s">
        <v>16</v>
      </c>
      <c r="B1" s="61"/>
      <c r="C1" s="61"/>
      <c r="D1" s="61"/>
      <c r="E1" s="61"/>
      <c r="F1" s="61"/>
      <c r="G1" s="61"/>
      <c r="H1" s="61"/>
    </row>
    <row r="2" spans="1:12" ht="31.5" customHeight="1" x14ac:dyDescent="0.8">
      <c r="A2" s="61"/>
      <c r="B2" s="342" t="s">
        <v>0</v>
      </c>
      <c r="C2" s="342"/>
      <c r="D2" s="342"/>
      <c r="E2" s="342"/>
      <c r="F2" s="342"/>
      <c r="G2" s="342"/>
      <c r="H2" s="61"/>
    </row>
    <row r="3" spans="1:12" ht="67.5" customHeight="1" x14ac:dyDescent="0.5">
      <c r="A3" s="61"/>
      <c r="B3" s="343" t="s">
        <v>47</v>
      </c>
      <c r="C3" s="322"/>
      <c r="D3" s="322"/>
      <c r="E3" s="322"/>
      <c r="F3" s="322"/>
      <c r="G3" s="322"/>
      <c r="H3" s="61"/>
    </row>
    <row r="4" spans="1:12" ht="42.75" customHeight="1" thickBot="1" x14ac:dyDescent="0.55000000000000004">
      <c r="A4" s="61"/>
      <c r="B4" s="111"/>
      <c r="C4" s="110"/>
      <c r="D4" s="110"/>
      <c r="E4" s="345" t="s">
        <v>23</v>
      </c>
      <c r="F4" s="345"/>
      <c r="G4" s="110"/>
      <c r="H4" s="61"/>
    </row>
    <row r="5" spans="1:12" ht="24" x14ac:dyDescent="0.5">
      <c r="A5" s="61"/>
      <c r="B5" s="61"/>
      <c r="C5" s="129" t="s">
        <v>1</v>
      </c>
      <c r="D5" s="130" t="s">
        <v>2</v>
      </c>
      <c r="E5" s="232">
        <v>0.5</v>
      </c>
      <c r="F5" s="131" t="s">
        <v>3</v>
      </c>
      <c r="G5" s="61" t="str">
        <f t="shared" ref="G5:G6" si="0">L5</f>
        <v xml:space="preserve"> หมายถึง ผลการทดลองขนาดกลาง</v>
      </c>
      <c r="H5" s="61"/>
      <c r="L5" s="264" t="str">
        <f>IF(E5=0.2," หมายถึง ผลการทดลองขนาดเล็ก",IF(E5=0.5," หมายถึง ผลการทดลองขนาดกลาง",IF(E5=0.8," หมายถึง ผลการทดลองขนาดใหญ่","")))</f>
        <v xml:space="preserve"> หมายถึง ผลการทดลองขนาดกลาง</v>
      </c>
    </row>
    <row r="6" spans="1:12" ht="24" x14ac:dyDescent="0.5">
      <c r="A6" s="61"/>
      <c r="B6" s="61"/>
      <c r="C6" s="132"/>
      <c r="D6" s="133" t="s">
        <v>4</v>
      </c>
      <c r="E6" s="233">
        <v>0.05</v>
      </c>
      <c r="F6" s="134"/>
      <c r="G6" s="61" t="str">
        <f t="shared" si="0"/>
        <v xml:space="preserve"> หมายถึง ค่าความเชื่อมั่น 95%</v>
      </c>
      <c r="H6" s="61"/>
      <c r="L6" s="264" t="str">
        <f>IF(E6=0.01," หมายถึง ค่าความเชื่อมั่น 99%",IF(E6=0.05," หมายถึง ค่าความเชื่อมั่น 95%",""))</f>
        <v xml:space="preserve"> หมายถึง ค่าความเชื่อมั่น 95%</v>
      </c>
    </row>
    <row r="7" spans="1:12" x14ac:dyDescent="0.5">
      <c r="A7" s="61"/>
      <c r="B7" s="61"/>
      <c r="C7" s="132"/>
      <c r="D7" s="135" t="s">
        <v>45</v>
      </c>
      <c r="E7" s="233">
        <v>1</v>
      </c>
      <c r="F7" s="134" t="s">
        <v>46</v>
      </c>
      <c r="G7" s="61"/>
      <c r="H7" s="61"/>
    </row>
    <row r="8" spans="1:12" x14ac:dyDescent="0.5">
      <c r="A8" s="61"/>
      <c r="B8" s="61"/>
      <c r="C8" s="132"/>
      <c r="D8" s="176" t="s">
        <v>5</v>
      </c>
      <c r="E8" s="382">
        <f>$D$23</f>
        <v>43.296399999999998</v>
      </c>
      <c r="F8" s="134"/>
      <c r="G8" s="61"/>
      <c r="H8" s="61"/>
    </row>
    <row r="9" spans="1:12" ht="24" thickBot="1" x14ac:dyDescent="0.55000000000000004">
      <c r="A9" s="61"/>
      <c r="B9" s="61"/>
      <c r="C9" s="136" t="s">
        <v>6</v>
      </c>
      <c r="D9" s="137"/>
      <c r="E9" s="383">
        <f>$L$9</f>
        <v>43</v>
      </c>
      <c r="F9" s="138" t="s">
        <v>7</v>
      </c>
      <c r="G9" s="61"/>
      <c r="H9" s="61"/>
      <c r="L9" s="278">
        <f>ROUND(E8,0)</f>
        <v>43</v>
      </c>
    </row>
    <row r="10" spans="1:12" ht="46.5" customHeight="1" x14ac:dyDescent="0.5">
      <c r="A10" s="61"/>
      <c r="B10" s="341" t="s">
        <v>8</v>
      </c>
      <c r="C10" s="341"/>
      <c r="D10" s="341"/>
      <c r="E10" s="341"/>
      <c r="F10" s="341"/>
      <c r="G10" s="341"/>
      <c r="H10" s="61"/>
    </row>
    <row r="11" spans="1:12" ht="24" x14ac:dyDescent="0.5">
      <c r="A11" s="61"/>
      <c r="B11" s="61" t="s">
        <v>9</v>
      </c>
      <c r="C11" s="61"/>
      <c r="D11" s="61"/>
      <c r="E11" s="61"/>
      <c r="F11" s="61"/>
      <c r="G11" s="61"/>
      <c r="H11" s="61"/>
    </row>
    <row r="12" spans="1:12" ht="24" x14ac:dyDescent="0.5">
      <c r="A12" s="61"/>
      <c r="B12" s="61" t="s">
        <v>10</v>
      </c>
      <c r="C12" s="61"/>
      <c r="D12" s="61"/>
      <c r="E12" s="61"/>
      <c r="F12" s="61"/>
      <c r="G12" s="61"/>
      <c r="H12" s="61"/>
    </row>
    <row r="13" spans="1:12" ht="24" x14ac:dyDescent="0.5">
      <c r="A13" s="61"/>
      <c r="B13" s="61" t="s">
        <v>11</v>
      </c>
      <c r="C13" s="61"/>
      <c r="D13" s="61"/>
      <c r="E13" s="61"/>
      <c r="F13" s="61"/>
      <c r="G13" s="61"/>
      <c r="H13" s="61"/>
    </row>
    <row r="14" spans="1:12" x14ac:dyDescent="0.5">
      <c r="A14" s="61"/>
      <c r="B14" s="61" t="s">
        <v>12</v>
      </c>
      <c r="C14" s="61"/>
      <c r="D14" s="61"/>
      <c r="E14" s="61"/>
      <c r="F14" s="61"/>
      <c r="G14" s="61"/>
      <c r="H14" s="61"/>
    </row>
    <row r="15" spans="1:12" x14ac:dyDescent="0.5">
      <c r="A15" s="61"/>
      <c r="B15" s="128" t="s">
        <v>13</v>
      </c>
      <c r="C15" s="61"/>
      <c r="D15" s="61"/>
      <c r="E15" s="61"/>
      <c r="F15" s="61"/>
      <c r="G15" s="61"/>
      <c r="H15" s="61"/>
    </row>
    <row r="16" spans="1:12" ht="189" customHeight="1" x14ac:dyDescent="0.5">
      <c r="A16" s="61"/>
      <c r="B16" s="344" t="s">
        <v>65</v>
      </c>
      <c r="C16" s="344"/>
      <c r="D16" s="344"/>
      <c r="E16" s="344"/>
      <c r="F16" s="344"/>
      <c r="G16" s="344"/>
      <c r="H16" s="61"/>
    </row>
    <row r="17" spans="1:8" x14ac:dyDescent="0.5">
      <c r="A17" s="61"/>
      <c r="B17" s="61"/>
      <c r="C17" s="61"/>
      <c r="D17" s="61"/>
      <c r="E17" s="61"/>
      <c r="F17" s="61"/>
      <c r="G17" s="61"/>
      <c r="H17" s="61"/>
    </row>
    <row r="18" spans="1:8" x14ac:dyDescent="0.5">
      <c r="A18" s="61"/>
      <c r="B18" s="61"/>
      <c r="C18" s="61"/>
      <c r="D18" s="61"/>
      <c r="E18" s="61"/>
      <c r="F18" s="61"/>
      <c r="G18" s="61" t="s">
        <v>14</v>
      </c>
      <c r="H18" s="61"/>
    </row>
    <row r="19" spans="1:8" x14ac:dyDescent="0.5">
      <c r="A19" s="61"/>
      <c r="B19" s="61"/>
      <c r="C19" s="61"/>
      <c r="D19" s="61"/>
      <c r="E19" s="61"/>
      <c r="F19" s="61"/>
      <c r="G19" s="61" t="s">
        <v>15</v>
      </c>
      <c r="H19" s="61"/>
    </row>
    <row r="20" spans="1:8" x14ac:dyDescent="0.5">
      <c r="A20" s="61"/>
      <c r="B20" s="61"/>
      <c r="C20" s="61"/>
      <c r="D20" s="61"/>
      <c r="E20" s="61"/>
      <c r="F20" s="61"/>
      <c r="G20" s="61"/>
      <c r="H20" s="61"/>
    </row>
    <row r="21" spans="1:8" ht="50.25" customHeight="1" x14ac:dyDescent="0.5">
      <c r="A21" s="61"/>
      <c r="B21" s="341" t="s">
        <v>64</v>
      </c>
      <c r="C21" s="341"/>
      <c r="D21" s="341"/>
      <c r="E21" s="341"/>
      <c r="F21" s="341"/>
      <c r="G21" s="341"/>
      <c r="H21" s="61"/>
    </row>
    <row r="22" spans="1:8" s="264" customFormat="1" hidden="1" x14ac:dyDescent="0.5">
      <c r="B22" s="280" t="s">
        <v>126</v>
      </c>
      <c r="C22" s="280"/>
      <c r="D22" s="280"/>
      <c r="E22" s="280"/>
    </row>
    <row r="23" spans="1:8" s="264" customFormat="1" hidden="1" x14ac:dyDescent="0.5">
      <c r="C23" s="277" t="s">
        <v>5</v>
      </c>
      <c r="D23" s="277">
        <f>IF(E7=1,IF(E6=0.01,(2.326+2.326)^2*(1/E5)^2,(1.645+1.645)^2*(1/E5)^2),IF(E7=2,IF(E6=0.01,(2.576+2.326)^2*(1/E5)^2,(1.96+1.645)^2*(1/E5)^2),""))</f>
        <v>43.296399999999998</v>
      </c>
      <c r="E23" s="281"/>
    </row>
    <row r="24" spans="1:8" x14ac:dyDescent="0.5">
      <c r="E24" s="10"/>
    </row>
  </sheetData>
  <sheetProtection password="F9E0" sheet="1" objects="1" scenarios="1"/>
  <mergeCells count="6">
    <mergeCell ref="B21:G21"/>
    <mergeCell ref="B2:G2"/>
    <mergeCell ref="B3:G3"/>
    <mergeCell ref="B10:G10"/>
    <mergeCell ref="B16:G16"/>
    <mergeCell ref="E4:F4"/>
  </mergeCells>
  <dataValidations count="3">
    <dataValidation type="decimal" allowBlank="1" showErrorMessage="1" errorTitle="คำเตือน" error="โปรดใส่ค่า .01 หรือ .05 เท่านั้นครับ" sqref="E6">
      <formula1>0.01</formula1>
      <formula2>0.05</formula2>
    </dataValidation>
    <dataValidation type="decimal" allowBlank="1" showErrorMessage="1" errorTitle="คำเตือน" error="กรุณากรอกให้ถูกต้องด้วยครับ_x000a_0.2 หรือ 0.5 หรือ 0.8" sqref="E21 E5">
      <formula1>0.2</formula1>
      <formula2>0.8</formula2>
    </dataValidation>
    <dataValidation type="whole" allowBlank="1" showErrorMessage="1" errorTitle="คำเตือน" error="โปรดใส่ค่า 1 หรือ 2 เท่านั้นครับ" sqref="E7">
      <formula1>1</formula1>
      <formula2>2</formula2>
    </dataValidation>
  </dataValidations>
  <pageMargins left="0.86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209550</xdr:colOff>
                <xdr:row>16</xdr:row>
                <xdr:rowOff>57150</xdr:rowOff>
              </from>
              <to>
                <xdr:col>6</xdr:col>
                <xdr:colOff>76200</xdr:colOff>
                <xdr:row>20</xdr:row>
                <xdr:rowOff>66675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วิธีการใช้</vt:lpstr>
      <vt:lpstr>Nร้อยละ</vt:lpstr>
      <vt:lpstr>TaroYamane</vt:lpstr>
      <vt:lpstr>Krejcie&amp;Morgan</vt:lpstr>
      <vt:lpstr>Nสำรวจ5ระดับ</vt:lpstr>
      <vt:lpstr>NสำรวจP</vt:lpstr>
      <vt:lpstr>NทราบP</vt:lpstr>
      <vt:lpstr>Nไม่ทราบP</vt:lpstr>
      <vt:lpstr>Nทดลองค่าเฉลี่ย</vt:lpstr>
      <vt:lpstr>Nทดลองแปรปรวน1</vt:lpstr>
      <vt:lpstr>Nทดลองแปรปรวน2</vt:lpstr>
      <vt:lpstr>Nไคสแควร์P</vt:lpstr>
      <vt:lpstr>Nถดถอย</vt:lpstr>
      <vt:lpstr>'Krejcie&amp;Morgan'!Print_Area</vt:lpstr>
      <vt:lpstr>TaroYamane!Print_Area</vt:lpstr>
      <vt:lpstr>วิธีการใช้!Print_Area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2009-06-29T06:08:32Z</cp:lastPrinted>
  <dcterms:created xsi:type="dcterms:W3CDTF">2008-12-11T05:30:17Z</dcterms:created>
  <dcterms:modified xsi:type="dcterms:W3CDTF">2011-06-21T09:04:41Z</dcterms:modified>
</cp:coreProperties>
</file>